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Ы 1С 1 СЕНТЯБРЯ 2023\!!!Для ПРОВЕРКИ\На сайт food 14.12.2023\ТАБЛИЦЫ food 14.12.2023\"/>
    </mc:Choice>
  </mc:AlternateContent>
  <bookViews>
    <workbookView xWindow="0" yWindow="0" windowWidth="24000" windowHeight="9735"/>
  </bookViews>
  <sheets>
    <sheet name="Черемишевская ООШ" sheetId="2" r:id="rId1"/>
  </sheets>
  <calcPr calcId="152511"/>
</workbook>
</file>

<file path=xl/calcChain.xml><?xml version="1.0" encoding="utf-8"?>
<calcChain xmlns="http://schemas.openxmlformats.org/spreadsheetml/2006/main">
  <c r="B593" i="2" l="1"/>
  <c r="A593" i="2"/>
  <c r="J592" i="2"/>
  <c r="I592" i="2"/>
  <c r="H592" i="2"/>
  <c r="G592" i="2"/>
  <c r="F592" i="2"/>
  <c r="B586" i="2"/>
  <c r="A586" i="2"/>
  <c r="J585" i="2"/>
  <c r="I585" i="2"/>
  <c r="H585" i="2"/>
  <c r="G585" i="2"/>
  <c r="F585" i="2"/>
  <c r="B579" i="2"/>
  <c r="A579" i="2"/>
  <c r="J578" i="2"/>
  <c r="I578" i="2"/>
  <c r="H578" i="2"/>
  <c r="G578" i="2"/>
  <c r="F578" i="2"/>
  <c r="B574" i="2"/>
  <c r="A574" i="2"/>
  <c r="J573" i="2"/>
  <c r="J593" i="2" s="1"/>
  <c r="I573" i="2"/>
  <c r="H573" i="2"/>
  <c r="G573" i="2"/>
  <c r="F573" i="2"/>
  <c r="F593" i="2" s="1"/>
  <c r="B564" i="2"/>
  <c r="A564" i="2"/>
  <c r="J563" i="2"/>
  <c r="I563" i="2"/>
  <c r="H563" i="2"/>
  <c r="G563" i="2"/>
  <c r="F563" i="2"/>
  <c r="B560" i="2"/>
  <c r="A560" i="2"/>
  <c r="L559" i="2"/>
  <c r="J559" i="2"/>
  <c r="I559" i="2"/>
  <c r="I593" i="2" s="1"/>
  <c r="H559" i="2"/>
  <c r="H593" i="2" s="1"/>
  <c r="G559" i="2"/>
  <c r="G593" i="2" s="1"/>
  <c r="F559" i="2"/>
  <c r="B551" i="2"/>
  <c r="A551" i="2"/>
  <c r="J550" i="2"/>
  <c r="I550" i="2"/>
  <c r="H550" i="2"/>
  <c r="G550" i="2"/>
  <c r="F550" i="2"/>
  <c r="B544" i="2"/>
  <c r="A544" i="2"/>
  <c r="J543" i="2"/>
  <c r="I543" i="2"/>
  <c r="H543" i="2"/>
  <c r="G543" i="2"/>
  <c r="F543" i="2"/>
  <c r="B537" i="2"/>
  <c r="A537" i="2"/>
  <c r="J536" i="2"/>
  <c r="I536" i="2"/>
  <c r="H536" i="2"/>
  <c r="G536" i="2"/>
  <c r="F536" i="2"/>
  <c r="B532" i="2"/>
  <c r="A532" i="2"/>
  <c r="J531" i="2"/>
  <c r="J551" i="2" s="1"/>
  <c r="I531" i="2"/>
  <c r="H531" i="2"/>
  <c r="G531" i="2"/>
  <c r="F531" i="2"/>
  <c r="F551" i="2" s="1"/>
  <c r="B522" i="2"/>
  <c r="A522" i="2"/>
  <c r="J521" i="2"/>
  <c r="I521" i="2"/>
  <c r="H521" i="2"/>
  <c r="G521" i="2"/>
  <c r="F521" i="2"/>
  <c r="B518" i="2"/>
  <c r="A518" i="2"/>
  <c r="L517" i="2"/>
  <c r="J517" i="2"/>
  <c r="I517" i="2"/>
  <c r="I551" i="2" s="1"/>
  <c r="H517" i="2"/>
  <c r="H551" i="2" s="1"/>
  <c r="G517" i="2"/>
  <c r="G551" i="2" s="1"/>
  <c r="F517" i="2"/>
  <c r="B509" i="2"/>
  <c r="A509" i="2"/>
  <c r="J508" i="2"/>
  <c r="I508" i="2"/>
  <c r="H508" i="2"/>
  <c r="G508" i="2"/>
  <c r="F508" i="2"/>
  <c r="B502" i="2"/>
  <c r="A502" i="2"/>
  <c r="J501" i="2"/>
  <c r="I501" i="2"/>
  <c r="H501" i="2"/>
  <c r="G501" i="2"/>
  <c r="F501" i="2"/>
  <c r="B495" i="2"/>
  <c r="A495" i="2"/>
  <c r="J494" i="2"/>
  <c r="I494" i="2"/>
  <c r="H494" i="2"/>
  <c r="G494" i="2"/>
  <c r="F494" i="2"/>
  <c r="B490" i="2"/>
  <c r="A490" i="2"/>
  <c r="J489" i="2"/>
  <c r="I489" i="2"/>
  <c r="H489" i="2"/>
  <c r="G489" i="2"/>
  <c r="F489" i="2"/>
  <c r="B480" i="2"/>
  <c r="A480" i="2"/>
  <c r="J479" i="2"/>
  <c r="I479" i="2"/>
  <c r="H479" i="2"/>
  <c r="G479" i="2"/>
  <c r="F479" i="2"/>
  <c r="B476" i="2"/>
  <c r="A476" i="2"/>
  <c r="L475" i="2"/>
  <c r="J475" i="2"/>
  <c r="I475" i="2"/>
  <c r="H475" i="2"/>
  <c r="G475" i="2"/>
  <c r="F475" i="2"/>
  <c r="B467" i="2"/>
  <c r="A467" i="2"/>
  <c r="J466" i="2"/>
  <c r="I466" i="2"/>
  <c r="H466" i="2"/>
  <c r="G466" i="2"/>
  <c r="F466" i="2"/>
  <c r="B460" i="2"/>
  <c r="A460" i="2"/>
  <c r="J459" i="2"/>
  <c r="I459" i="2"/>
  <c r="H459" i="2"/>
  <c r="G459" i="2"/>
  <c r="F459" i="2"/>
  <c r="B453" i="2"/>
  <c r="A453" i="2"/>
  <c r="J452" i="2"/>
  <c r="I452" i="2"/>
  <c r="H452" i="2"/>
  <c r="G452" i="2"/>
  <c r="F452" i="2"/>
  <c r="B448" i="2"/>
  <c r="A448" i="2"/>
  <c r="J447" i="2"/>
  <c r="I447" i="2"/>
  <c r="H447" i="2"/>
  <c r="G447" i="2"/>
  <c r="F447" i="2"/>
  <c r="B438" i="2"/>
  <c r="A438" i="2"/>
  <c r="J437" i="2"/>
  <c r="I437" i="2"/>
  <c r="H437" i="2"/>
  <c r="G437" i="2"/>
  <c r="F437" i="2"/>
  <c r="B434" i="2"/>
  <c r="A434" i="2"/>
  <c r="L433" i="2"/>
  <c r="J433" i="2"/>
  <c r="I433" i="2"/>
  <c r="H433" i="2"/>
  <c r="G433" i="2"/>
  <c r="F433" i="2"/>
  <c r="B425" i="2"/>
  <c r="A425" i="2"/>
  <c r="J424" i="2"/>
  <c r="I424" i="2"/>
  <c r="H424" i="2"/>
  <c r="G424" i="2"/>
  <c r="F424" i="2"/>
  <c r="B418" i="2"/>
  <c r="A418" i="2"/>
  <c r="J417" i="2"/>
  <c r="I417" i="2"/>
  <c r="H417" i="2"/>
  <c r="G417" i="2"/>
  <c r="F417" i="2"/>
  <c r="B411" i="2"/>
  <c r="A411" i="2"/>
  <c r="J410" i="2"/>
  <c r="I410" i="2"/>
  <c r="H410" i="2"/>
  <c r="G410" i="2"/>
  <c r="F410" i="2"/>
  <c r="B406" i="2"/>
  <c r="A406" i="2"/>
  <c r="J405" i="2"/>
  <c r="I405" i="2"/>
  <c r="H405" i="2"/>
  <c r="G405" i="2"/>
  <c r="F405" i="2"/>
  <c r="B396" i="2"/>
  <c r="A396" i="2"/>
  <c r="J395" i="2"/>
  <c r="I395" i="2"/>
  <c r="H395" i="2"/>
  <c r="G395" i="2"/>
  <c r="F395" i="2"/>
  <c r="B392" i="2"/>
  <c r="A392" i="2"/>
  <c r="L391" i="2"/>
  <c r="J391" i="2"/>
  <c r="I391" i="2"/>
  <c r="H391" i="2"/>
  <c r="G391" i="2"/>
  <c r="F391" i="2"/>
  <c r="B383" i="2"/>
  <c r="A383" i="2"/>
  <c r="J382" i="2"/>
  <c r="I382" i="2"/>
  <c r="H382" i="2"/>
  <c r="G382" i="2"/>
  <c r="F382" i="2"/>
  <c r="B376" i="2"/>
  <c r="A376" i="2"/>
  <c r="J375" i="2"/>
  <c r="I375" i="2"/>
  <c r="H375" i="2"/>
  <c r="G375" i="2"/>
  <c r="F375" i="2"/>
  <c r="B369" i="2"/>
  <c r="A369" i="2"/>
  <c r="J368" i="2"/>
  <c r="I368" i="2"/>
  <c r="H368" i="2"/>
  <c r="G368" i="2"/>
  <c r="F368" i="2"/>
  <c r="B364" i="2"/>
  <c r="A364" i="2"/>
  <c r="J363" i="2"/>
  <c r="I363" i="2"/>
  <c r="H363" i="2"/>
  <c r="G363" i="2"/>
  <c r="F363" i="2"/>
  <c r="B354" i="2"/>
  <c r="A354" i="2"/>
  <c r="J353" i="2"/>
  <c r="I353" i="2"/>
  <c r="H353" i="2"/>
  <c r="G353" i="2"/>
  <c r="F353" i="2"/>
  <c r="B350" i="2"/>
  <c r="A350" i="2"/>
  <c r="L349" i="2"/>
  <c r="J349" i="2"/>
  <c r="I349" i="2"/>
  <c r="H349" i="2"/>
  <c r="G349" i="2"/>
  <c r="F349" i="2"/>
  <c r="B341" i="2"/>
  <c r="A341" i="2"/>
  <c r="J340" i="2"/>
  <c r="I340" i="2"/>
  <c r="H340" i="2"/>
  <c r="G340" i="2"/>
  <c r="F340" i="2"/>
  <c r="B334" i="2"/>
  <c r="A334" i="2"/>
  <c r="J333" i="2"/>
  <c r="I333" i="2"/>
  <c r="H333" i="2"/>
  <c r="G333" i="2"/>
  <c r="F333" i="2"/>
  <c r="B327" i="2"/>
  <c r="A327" i="2"/>
  <c r="J326" i="2"/>
  <c r="I326" i="2"/>
  <c r="H326" i="2"/>
  <c r="G326" i="2"/>
  <c r="F326" i="2"/>
  <c r="B322" i="2"/>
  <c r="A322" i="2"/>
  <c r="J321" i="2"/>
  <c r="I321" i="2"/>
  <c r="H321" i="2"/>
  <c r="G321" i="2"/>
  <c r="F321" i="2"/>
  <c r="B312" i="2"/>
  <c r="A312" i="2"/>
  <c r="J311" i="2"/>
  <c r="I311" i="2"/>
  <c r="H311" i="2"/>
  <c r="G311" i="2"/>
  <c r="F311" i="2"/>
  <c r="B308" i="2"/>
  <c r="A308" i="2"/>
  <c r="L307" i="2"/>
  <c r="J307" i="2"/>
  <c r="I307" i="2"/>
  <c r="H307" i="2"/>
  <c r="G307" i="2"/>
  <c r="F307" i="2"/>
  <c r="B299" i="2"/>
  <c r="A299" i="2"/>
  <c r="J298" i="2"/>
  <c r="I298" i="2"/>
  <c r="H298" i="2"/>
  <c r="G298" i="2"/>
  <c r="F298" i="2"/>
  <c r="B292" i="2"/>
  <c r="A292" i="2"/>
  <c r="J291" i="2"/>
  <c r="I291" i="2"/>
  <c r="H291" i="2"/>
  <c r="G291" i="2"/>
  <c r="F291" i="2"/>
  <c r="B285" i="2"/>
  <c r="A285" i="2"/>
  <c r="J284" i="2"/>
  <c r="I284" i="2"/>
  <c r="H284" i="2"/>
  <c r="G284" i="2"/>
  <c r="F284" i="2"/>
  <c r="B280" i="2"/>
  <c r="A280" i="2"/>
  <c r="J279" i="2"/>
  <c r="I279" i="2"/>
  <c r="H279" i="2"/>
  <c r="G279" i="2"/>
  <c r="F279" i="2"/>
  <c r="B270" i="2"/>
  <c r="A270" i="2"/>
  <c r="J269" i="2"/>
  <c r="I269" i="2"/>
  <c r="H269" i="2"/>
  <c r="G269" i="2"/>
  <c r="F269" i="2"/>
  <c r="B266" i="2"/>
  <c r="A266" i="2"/>
  <c r="L265" i="2"/>
  <c r="J265" i="2"/>
  <c r="I265" i="2"/>
  <c r="I299" i="2" s="1"/>
  <c r="H265" i="2"/>
  <c r="G265" i="2"/>
  <c r="G299" i="2" s="1"/>
  <c r="F265" i="2"/>
  <c r="B257" i="2"/>
  <c r="A257" i="2"/>
  <c r="J256" i="2"/>
  <c r="I256" i="2"/>
  <c r="H256" i="2"/>
  <c r="G256" i="2"/>
  <c r="F256" i="2"/>
  <c r="B250" i="2"/>
  <c r="A250" i="2"/>
  <c r="J249" i="2"/>
  <c r="I249" i="2"/>
  <c r="H249" i="2"/>
  <c r="G249" i="2"/>
  <c r="F249" i="2"/>
  <c r="B243" i="2"/>
  <c r="A243" i="2"/>
  <c r="J242" i="2"/>
  <c r="I242" i="2"/>
  <c r="H242" i="2"/>
  <c r="G242" i="2"/>
  <c r="F242" i="2"/>
  <c r="B238" i="2"/>
  <c r="A238" i="2"/>
  <c r="J237" i="2"/>
  <c r="J257" i="2" s="1"/>
  <c r="I237" i="2"/>
  <c r="H237" i="2"/>
  <c r="G237" i="2"/>
  <c r="F237" i="2"/>
  <c r="F257" i="2" s="1"/>
  <c r="B228" i="2"/>
  <c r="A228" i="2"/>
  <c r="J227" i="2"/>
  <c r="I227" i="2"/>
  <c r="H227" i="2"/>
  <c r="G227" i="2"/>
  <c r="F227" i="2"/>
  <c r="B224" i="2"/>
  <c r="A224" i="2"/>
  <c r="L223" i="2"/>
  <c r="J223" i="2"/>
  <c r="I223" i="2"/>
  <c r="H223" i="2"/>
  <c r="H257" i="2" s="1"/>
  <c r="G223" i="2"/>
  <c r="F223" i="2"/>
  <c r="B215" i="2"/>
  <c r="A215" i="2"/>
  <c r="J214" i="2"/>
  <c r="I214" i="2"/>
  <c r="H214" i="2"/>
  <c r="G214" i="2"/>
  <c r="F214" i="2"/>
  <c r="B208" i="2"/>
  <c r="A208" i="2"/>
  <c r="J207" i="2"/>
  <c r="I207" i="2"/>
  <c r="H207" i="2"/>
  <c r="G207" i="2"/>
  <c r="F207" i="2"/>
  <c r="B201" i="2"/>
  <c r="A201" i="2"/>
  <c r="J200" i="2"/>
  <c r="I200" i="2"/>
  <c r="H200" i="2"/>
  <c r="G200" i="2"/>
  <c r="F200" i="2"/>
  <c r="B196" i="2"/>
  <c r="A196" i="2"/>
  <c r="J195" i="2"/>
  <c r="I195" i="2"/>
  <c r="H195" i="2"/>
  <c r="G195" i="2"/>
  <c r="F195" i="2"/>
  <c r="B186" i="2"/>
  <c r="A186" i="2"/>
  <c r="J185" i="2"/>
  <c r="I185" i="2"/>
  <c r="H185" i="2"/>
  <c r="G185" i="2"/>
  <c r="F185" i="2"/>
  <c r="B182" i="2"/>
  <c r="A182" i="2"/>
  <c r="L181" i="2"/>
  <c r="J181" i="2"/>
  <c r="I181" i="2"/>
  <c r="I215" i="2" s="1"/>
  <c r="H181" i="2"/>
  <c r="H215" i="2" s="1"/>
  <c r="G181" i="2"/>
  <c r="G215" i="2" s="1"/>
  <c r="F181" i="2"/>
  <c r="B173" i="2"/>
  <c r="A173" i="2"/>
  <c r="J172" i="2"/>
  <c r="I172" i="2"/>
  <c r="H172" i="2"/>
  <c r="G172" i="2"/>
  <c r="F172" i="2"/>
  <c r="B166" i="2"/>
  <c r="A166" i="2"/>
  <c r="J165" i="2"/>
  <c r="I165" i="2"/>
  <c r="H165" i="2"/>
  <c r="G165" i="2"/>
  <c r="F165" i="2"/>
  <c r="B159" i="2"/>
  <c r="A159" i="2"/>
  <c r="J158" i="2"/>
  <c r="I158" i="2"/>
  <c r="H158" i="2"/>
  <c r="G158" i="2"/>
  <c r="F158" i="2"/>
  <c r="B154" i="2"/>
  <c r="A154" i="2"/>
  <c r="J153" i="2"/>
  <c r="I153" i="2"/>
  <c r="H153" i="2"/>
  <c r="G153" i="2"/>
  <c r="F153" i="2"/>
  <c r="B144" i="2"/>
  <c r="A144" i="2"/>
  <c r="J143" i="2"/>
  <c r="I143" i="2"/>
  <c r="H143" i="2"/>
  <c r="G143" i="2"/>
  <c r="F143" i="2"/>
  <c r="B140" i="2"/>
  <c r="A140" i="2"/>
  <c r="L139" i="2"/>
  <c r="J139" i="2"/>
  <c r="I139" i="2"/>
  <c r="H139" i="2"/>
  <c r="G139" i="2"/>
  <c r="F139" i="2"/>
  <c r="B131" i="2"/>
  <c r="A131" i="2"/>
  <c r="J130" i="2"/>
  <c r="I130" i="2"/>
  <c r="H130" i="2"/>
  <c r="G130" i="2"/>
  <c r="F130" i="2"/>
  <c r="B124" i="2"/>
  <c r="A124" i="2"/>
  <c r="J123" i="2"/>
  <c r="I123" i="2"/>
  <c r="H123" i="2"/>
  <c r="G123" i="2"/>
  <c r="F123" i="2"/>
  <c r="B117" i="2"/>
  <c r="A117" i="2"/>
  <c r="J116" i="2"/>
  <c r="I116" i="2"/>
  <c r="H116" i="2"/>
  <c r="G116" i="2"/>
  <c r="F116" i="2"/>
  <c r="B112" i="2"/>
  <c r="A112" i="2"/>
  <c r="J111" i="2"/>
  <c r="I111" i="2"/>
  <c r="H111" i="2"/>
  <c r="G111" i="2"/>
  <c r="F111" i="2"/>
  <c r="B102" i="2"/>
  <c r="A102" i="2"/>
  <c r="J101" i="2"/>
  <c r="I101" i="2"/>
  <c r="H101" i="2"/>
  <c r="G101" i="2"/>
  <c r="F101" i="2"/>
  <c r="B98" i="2"/>
  <c r="A98" i="2"/>
  <c r="L97" i="2"/>
  <c r="J97" i="2"/>
  <c r="I97" i="2"/>
  <c r="H97" i="2"/>
  <c r="G97" i="2"/>
  <c r="F97" i="2"/>
  <c r="B89" i="2"/>
  <c r="A89" i="2"/>
  <c r="J88" i="2"/>
  <c r="I88" i="2"/>
  <c r="H88" i="2"/>
  <c r="G88" i="2"/>
  <c r="F88" i="2"/>
  <c r="B82" i="2"/>
  <c r="A82" i="2"/>
  <c r="J81" i="2"/>
  <c r="I81" i="2"/>
  <c r="H81" i="2"/>
  <c r="G81" i="2"/>
  <c r="F81" i="2"/>
  <c r="B75" i="2"/>
  <c r="A75" i="2"/>
  <c r="J74" i="2"/>
  <c r="I74" i="2"/>
  <c r="H74" i="2"/>
  <c r="G74" i="2"/>
  <c r="F74" i="2"/>
  <c r="B70" i="2"/>
  <c r="A70" i="2"/>
  <c r="J69" i="2"/>
  <c r="I69" i="2"/>
  <c r="H69" i="2"/>
  <c r="G69" i="2"/>
  <c r="F69" i="2"/>
  <c r="B60" i="2"/>
  <c r="A60" i="2"/>
  <c r="J59" i="2"/>
  <c r="I59" i="2"/>
  <c r="H59" i="2"/>
  <c r="G59" i="2"/>
  <c r="F59" i="2"/>
  <c r="B56" i="2"/>
  <c r="A56" i="2"/>
  <c r="L55" i="2"/>
  <c r="J55" i="2"/>
  <c r="I55" i="2"/>
  <c r="H55" i="2"/>
  <c r="G55" i="2"/>
  <c r="F55" i="2"/>
  <c r="B47" i="2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J47" i="2" s="1"/>
  <c r="I13" i="2"/>
  <c r="I47" i="2" s="1"/>
  <c r="H13" i="2"/>
  <c r="H47" i="2" s="1"/>
  <c r="G13" i="2"/>
  <c r="G47" i="2" s="1"/>
  <c r="F13" i="2"/>
  <c r="F47" i="2" s="1"/>
  <c r="I341" i="2" l="1"/>
  <c r="G341" i="2"/>
  <c r="F341" i="2"/>
  <c r="F173" i="2"/>
  <c r="I173" i="2"/>
  <c r="H173" i="2"/>
  <c r="G173" i="2"/>
  <c r="J173" i="2"/>
  <c r="F131" i="2"/>
  <c r="J131" i="2"/>
  <c r="G131" i="2"/>
  <c r="F89" i="2"/>
  <c r="J89" i="2"/>
  <c r="I89" i="2"/>
  <c r="H89" i="2"/>
  <c r="G89" i="2"/>
  <c r="F509" i="2"/>
  <c r="F215" i="2"/>
  <c r="F467" i="2"/>
  <c r="J215" i="2"/>
  <c r="I131" i="2"/>
  <c r="H131" i="2"/>
  <c r="I509" i="2"/>
  <c r="G509" i="2"/>
  <c r="J509" i="2"/>
  <c r="H509" i="2"/>
  <c r="I467" i="2"/>
  <c r="G467" i="2"/>
  <c r="J467" i="2"/>
  <c r="H467" i="2"/>
  <c r="H383" i="2"/>
  <c r="J341" i="2"/>
  <c r="H425" i="2"/>
  <c r="G425" i="2"/>
  <c r="I425" i="2"/>
  <c r="F425" i="2"/>
  <c r="J425" i="2"/>
  <c r="G383" i="2"/>
  <c r="I383" i="2"/>
  <c r="F383" i="2"/>
  <c r="J383" i="2"/>
  <c r="H341" i="2"/>
  <c r="H299" i="2"/>
  <c r="F299" i="2"/>
  <c r="J299" i="2"/>
  <c r="G257" i="2"/>
  <c r="I257" i="2"/>
  <c r="G594" i="2" l="1"/>
  <c r="I594" i="2"/>
  <c r="F594" i="2"/>
  <c r="H594" i="2"/>
  <c r="J594" i="2"/>
  <c r="L153" i="2"/>
  <c r="L158" i="2"/>
  <c r="L59" i="2"/>
  <c r="L89" i="2"/>
  <c r="L578" i="2"/>
  <c r="L573" i="2"/>
  <c r="L593" i="2"/>
  <c r="L563" i="2"/>
  <c r="L536" i="2"/>
  <c r="L531" i="2"/>
  <c r="L521" i="2"/>
  <c r="L551" i="2"/>
  <c r="L494" i="2"/>
  <c r="L489" i="2"/>
  <c r="L479" i="2"/>
  <c r="L509" i="2"/>
  <c r="L447" i="2"/>
  <c r="L452" i="2"/>
  <c r="L467" i="2"/>
  <c r="L437" i="2"/>
  <c r="L410" i="2"/>
  <c r="L405" i="2"/>
  <c r="L395" i="2"/>
  <c r="L425" i="2"/>
  <c r="L363" i="2"/>
  <c r="L368" i="2"/>
  <c r="L383" i="2"/>
  <c r="L353" i="2"/>
  <c r="L321" i="2"/>
  <c r="L326" i="2"/>
  <c r="L341" i="2"/>
  <c r="L311" i="2"/>
  <c r="L284" i="2"/>
  <c r="L279" i="2"/>
  <c r="L269" i="2"/>
  <c r="L299" i="2"/>
  <c r="L242" i="2"/>
  <c r="L237" i="2"/>
  <c r="L195" i="2"/>
  <c r="L200" i="2"/>
  <c r="L215" i="2"/>
  <c r="L185" i="2"/>
  <c r="L257" i="2"/>
  <c r="L227" i="2"/>
  <c r="L143" i="2"/>
  <c r="L173" i="2"/>
  <c r="L131" i="2"/>
  <c r="L101" i="2"/>
  <c r="L27" i="2"/>
  <c r="L32" i="2"/>
  <c r="L116" i="2"/>
  <c r="L111" i="2"/>
  <c r="L69" i="2"/>
  <c r="L74" i="2"/>
  <c r="L165" i="2"/>
  <c r="L298" i="2"/>
  <c r="L207" i="2"/>
  <c r="L333" i="2"/>
  <c r="L17" i="2"/>
  <c r="L47" i="2"/>
  <c r="L594" i="2"/>
  <c r="L550" i="2"/>
  <c r="L123" i="2"/>
  <c r="L172" i="2"/>
  <c r="L340" i="2"/>
  <c r="L130" i="2"/>
  <c r="L375" i="2"/>
  <c r="L291" i="2"/>
  <c r="L508" i="2"/>
  <c r="L214" i="2"/>
  <c r="L249" i="2"/>
  <c r="L39" i="2"/>
  <c r="L46" i="2"/>
  <c r="L501" i="2"/>
  <c r="L88" i="2"/>
  <c r="L543" i="2"/>
  <c r="L585" i="2"/>
  <c r="L592" i="2"/>
  <c r="L466" i="2"/>
  <c r="L417" i="2"/>
  <c r="L81" i="2"/>
  <c r="L459" i="2"/>
  <c r="L424" i="2"/>
  <c r="L382" i="2"/>
  <c r="L256" i="2"/>
</calcChain>
</file>

<file path=xl/sharedStrings.xml><?xml version="1.0" encoding="utf-8"?>
<sst xmlns="http://schemas.openxmlformats.org/spreadsheetml/2006/main" count="636" uniqueCount="94">
  <si>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</si>
  <si>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</si>
  <si>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</si>
  <si>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</si>
  <si>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</si>
  <si>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</si>
  <si>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</si>
  <si>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</si>
  <si>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</si>
  <si>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</si>
  <si>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</si>
  <si>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</si>
  <si>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</si>
  <si>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</si>
  <si>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</si>
  <si>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</si>
  <si>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</si>
  <si>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</si>
  <si>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</si>
  <si>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</si>
  <si>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</si>
  <si>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</si>
  <si>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</si>
  <si>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</si>
  <si>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</si>
  <si>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</si>
  <si>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</si>
  <si>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</si>
  <si>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</si>
  <si>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</si>
  <si>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</si>
  <si>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</si>
  <si>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</si>
  <si>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</si>
  <si>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</si>
  <si>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</si>
  <si>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</si>
  <si>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</si>
  <si>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</si>
  <si>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</si>
  <si>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</si>
  <si>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</si>
  <si>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</si>
  <si>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</si>
  <si>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</si>
  <si>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пшенная вязкая с маслом</t>
  </si>
  <si>
    <t>Бутерброд с сыром</t>
  </si>
  <si>
    <t>Кофейный напиток</t>
  </si>
  <si>
    <t xml:space="preserve">Борщ с капустой и картофелем со сметаной </t>
  </si>
  <si>
    <t>Тефтели мясные в соусе</t>
  </si>
  <si>
    <t>Напиток яблочный</t>
  </si>
  <si>
    <t>Хлеб пшеничный</t>
  </si>
  <si>
    <t>Хлеб ржаной</t>
  </si>
  <si>
    <t>Чай с сахаром и лимоном</t>
  </si>
  <si>
    <t>Щи из свежей капусты с картофелем со сметаной</t>
  </si>
  <si>
    <t>Пюре картофельное</t>
  </si>
  <si>
    <t>Какао с молоком</t>
  </si>
  <si>
    <t>Кисель плодовоягодный</t>
  </si>
  <si>
    <t>Яйца вареные</t>
  </si>
  <si>
    <t>Салат витаминный</t>
  </si>
  <si>
    <t>Котлета мясная</t>
  </si>
  <si>
    <t>Макаронные изделия</t>
  </si>
  <si>
    <t>Напиток лимонный</t>
  </si>
  <si>
    <t>Сезонный фрукт</t>
  </si>
  <si>
    <t>Каша рисовая молочная вязкая</t>
  </si>
  <si>
    <t>Чай с сахаром</t>
  </si>
  <si>
    <t>Суп картофельный с бобовыми</t>
  </si>
  <si>
    <t>Плов из птицы</t>
  </si>
  <si>
    <t>Компот из смеси сухофруктов</t>
  </si>
  <si>
    <t>Винегрет овощной</t>
  </si>
  <si>
    <t>Суп картофельный с макаронными изделиями</t>
  </si>
  <si>
    <t>Рыба тушенная в томате с овощами</t>
  </si>
  <si>
    <t>Напиток апельсиновый</t>
  </si>
  <si>
    <t>Салат из белокачанной капусты</t>
  </si>
  <si>
    <t>Суп картофельный с рисом</t>
  </si>
  <si>
    <t>Биточки из мяса птицы в соусе</t>
  </si>
  <si>
    <t>Макаронные изделия отварные</t>
  </si>
  <si>
    <t>сладкое</t>
  </si>
  <si>
    <t>Рассольник ленинградский со сметаной</t>
  </si>
  <si>
    <t>Салат из свеклы с зеленым горошком</t>
  </si>
  <si>
    <t>Кша гречневая рассыпчатая</t>
  </si>
  <si>
    <t>Каша гречневая рассыпчатая</t>
  </si>
  <si>
    <t>Плов с мясом птицы</t>
  </si>
  <si>
    <t>Огурцы порционные</t>
  </si>
  <si>
    <t>Овощи тушеные с мясом птицы</t>
  </si>
  <si>
    <t>Салат из моркови с яблоком</t>
  </si>
  <si>
    <t>Икра овощная</t>
  </si>
  <si>
    <t>Гуляш из мяса птицы</t>
  </si>
  <si>
    <t>Каша дружба</t>
  </si>
  <si>
    <t xml:space="preserve">Картофель тушеный с мясом </t>
  </si>
  <si>
    <t>Хлеб пшеничная</t>
  </si>
  <si>
    <t>Томаты порционные</t>
  </si>
  <si>
    <t xml:space="preserve">Макаронные изделия </t>
  </si>
  <si>
    <t>Черемишевская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</si>
</sst>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79" activePane="bottomRight" state="frozen"/>
      <selection pane="topRight" activeCell="E1" sqref="E1"/>
      <selection pane="bottomLeft" activeCell="A6" sqref="A6"/>
      <selection pane="bottomRight" activeCell="N390" sqref="N3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93</v>
      </c>
      <c r="D1" s="64"/>
      <c r="E1" s="64"/>
      <c r="F1" s="13" t="s">
        <v>16</v>
      </c>
      <c r="G1" s="2" t="s">
        <v>17</v>
      </c>
      <c r="H1" s="65"/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ht="13.5" thickBot="1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200</v>
      </c>
      <c r="G6" s="48">
        <v>8</v>
      </c>
      <c r="H6" s="48">
        <v>13.2</v>
      </c>
      <c r="I6" s="48">
        <v>36.299999999999997</v>
      </c>
      <c r="J6" s="48">
        <v>289</v>
      </c>
      <c r="K6" s="49">
        <v>184</v>
      </c>
      <c r="L6" s="48">
        <v>30.58</v>
      </c>
    </row>
    <row r="7" spans="1:12" ht="15" x14ac:dyDescent="0.25">
      <c r="A7" s="25"/>
      <c r="B7" s="16"/>
      <c r="C7" s="11"/>
      <c r="D7" s="6"/>
      <c r="E7" s="50" t="s">
        <v>46</v>
      </c>
      <c r="F7" s="51">
        <v>65</v>
      </c>
      <c r="G7" s="51">
        <v>7.1</v>
      </c>
      <c r="H7" s="51">
        <v>4.7</v>
      </c>
      <c r="I7" s="51">
        <v>22.8</v>
      </c>
      <c r="J7" s="51">
        <v>161</v>
      </c>
      <c r="K7" s="52">
        <v>3</v>
      </c>
      <c r="L7" s="51">
        <v>15.29</v>
      </c>
    </row>
    <row r="8" spans="1:12" ht="15" x14ac:dyDescent="0.2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3.9</v>
      </c>
      <c r="H8" s="51">
        <v>3.1</v>
      </c>
      <c r="I8" s="51">
        <v>11.9</v>
      </c>
      <c r="J8" s="51">
        <v>89</v>
      </c>
      <c r="K8" s="52">
        <v>432</v>
      </c>
      <c r="L8" s="51">
        <v>8.85</v>
      </c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 t="s">
        <v>58</v>
      </c>
      <c r="F11" s="51">
        <v>40</v>
      </c>
      <c r="G11" s="51">
        <v>4.8</v>
      </c>
      <c r="H11" s="51">
        <v>4.3</v>
      </c>
      <c r="I11" s="51">
        <v>0.3</v>
      </c>
      <c r="J11" s="51">
        <v>57</v>
      </c>
      <c r="K11" s="52"/>
      <c r="L11" s="51">
        <v>9</v>
      </c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505</v>
      </c>
      <c r="G13" s="21">
        <f t="shared" ref="G13:J13" si="0">SUM(G6:G12)</f>
        <v>23.8</v>
      </c>
      <c r="H13" s="21">
        <f t="shared" si="0"/>
        <v>25.3</v>
      </c>
      <c r="I13" s="21">
        <f t="shared" si="0"/>
        <v>71.3</v>
      </c>
      <c r="J13" s="21">
        <f t="shared" si="0"/>
        <v>596</v>
      </c>
      <c r="K13" s="27"/>
      <c r="L13" s="21">
        <f t="shared" ref="L13" si="1">SUM(L6:L12)</f>
        <v>63.72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73</v>
      </c>
      <c r="F18" s="51">
        <v>80</v>
      </c>
      <c r="G18" s="51">
        <v>1.3</v>
      </c>
      <c r="H18" s="51">
        <v>3.1</v>
      </c>
      <c r="I18" s="51">
        <v>4.5</v>
      </c>
      <c r="J18" s="51">
        <v>51</v>
      </c>
      <c r="K18" s="52">
        <v>55</v>
      </c>
      <c r="L18" s="51">
        <v>10.94</v>
      </c>
    </row>
    <row r="19" spans="1:12" ht="15" x14ac:dyDescent="0.25">
      <c r="A19" s="25"/>
      <c r="B19" s="16"/>
      <c r="C19" s="11"/>
      <c r="D19" s="7" t="s">
        <v>28</v>
      </c>
      <c r="E19" s="50" t="s">
        <v>70</v>
      </c>
      <c r="F19" s="51">
        <v>200</v>
      </c>
      <c r="G19" s="51">
        <v>1.3</v>
      </c>
      <c r="H19" s="51">
        <v>1.7</v>
      </c>
      <c r="I19" s="51">
        <v>9.6</v>
      </c>
      <c r="J19" s="51">
        <v>271</v>
      </c>
      <c r="K19" s="52">
        <v>100</v>
      </c>
      <c r="L19" s="51">
        <v>6.87</v>
      </c>
    </row>
    <row r="20" spans="1:12" ht="15" x14ac:dyDescent="0.25">
      <c r="A20" s="25"/>
      <c r="B20" s="16"/>
      <c r="C20" s="11"/>
      <c r="D20" s="7" t="s">
        <v>29</v>
      </c>
      <c r="E20" s="50" t="s">
        <v>67</v>
      </c>
      <c r="F20" s="51">
        <v>250</v>
      </c>
      <c r="G20" s="51">
        <v>0.5</v>
      </c>
      <c r="H20" s="51">
        <v>3.8</v>
      </c>
      <c r="I20" s="51">
        <v>2.4</v>
      </c>
      <c r="J20" s="51">
        <v>203</v>
      </c>
      <c r="K20" s="52">
        <v>311</v>
      </c>
      <c r="L20" s="51">
        <v>42.91</v>
      </c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68</v>
      </c>
      <c r="F22" s="51">
        <v>200</v>
      </c>
      <c r="G22" s="51"/>
      <c r="H22" s="51"/>
      <c r="I22" s="51">
        <v>9.1</v>
      </c>
      <c r="J22" s="51">
        <v>36</v>
      </c>
      <c r="K22" s="52">
        <v>402</v>
      </c>
      <c r="L22" s="51">
        <v>4</v>
      </c>
    </row>
    <row r="23" spans="1:12" ht="15" x14ac:dyDescent="0.25">
      <c r="A23" s="25"/>
      <c r="B23" s="16"/>
      <c r="C23" s="11"/>
      <c r="D23" s="7" t="s">
        <v>32</v>
      </c>
      <c r="E23" s="50" t="s">
        <v>51</v>
      </c>
      <c r="F23" s="51">
        <v>40</v>
      </c>
      <c r="G23" s="51">
        <v>2.2000000000000002</v>
      </c>
      <c r="H23" s="51">
        <v>0.2</v>
      </c>
      <c r="I23" s="51">
        <v>13.7</v>
      </c>
      <c r="J23" s="51">
        <v>64</v>
      </c>
      <c r="K23" s="52"/>
      <c r="L23" s="51">
        <v>2.7</v>
      </c>
    </row>
    <row r="24" spans="1:12" ht="15" x14ac:dyDescent="0.25">
      <c r="A24" s="25"/>
      <c r="B24" s="16"/>
      <c r="C24" s="11"/>
      <c r="D24" s="7" t="s">
        <v>33</v>
      </c>
      <c r="E24" s="50" t="s">
        <v>52</v>
      </c>
      <c r="F24" s="51">
        <v>30</v>
      </c>
      <c r="G24" s="51">
        <v>2.7</v>
      </c>
      <c r="H24" s="51">
        <v>0.4</v>
      </c>
      <c r="I24" s="51">
        <v>17</v>
      </c>
      <c r="J24" s="51">
        <v>82</v>
      </c>
      <c r="K24" s="52"/>
      <c r="L24" s="51">
        <v>2.2000000000000002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800</v>
      </c>
      <c r="G27" s="21">
        <f t="shared" ref="G27:J27" si="3">SUM(G18:G26)</f>
        <v>8</v>
      </c>
      <c r="H27" s="21">
        <f t="shared" si="3"/>
        <v>9.1999999999999993</v>
      </c>
      <c r="I27" s="21">
        <f t="shared" si="3"/>
        <v>56.3</v>
      </c>
      <c r="J27" s="21">
        <f t="shared" si="3"/>
        <v>707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1305</v>
      </c>
      <c r="G47" s="34">
        <f t="shared" ref="G47:J47" si="7">G13+G17+G27+G32+G39+G46</f>
        <v>31.8</v>
      </c>
      <c r="H47" s="34">
        <f t="shared" si="7"/>
        <v>34.5</v>
      </c>
      <c r="I47" s="34">
        <f t="shared" si="7"/>
        <v>127.6</v>
      </c>
      <c r="J47" s="34">
        <f t="shared" si="7"/>
        <v>1303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82</v>
      </c>
      <c r="F48" s="48">
        <v>250</v>
      </c>
      <c r="G48" s="48">
        <v>0.4</v>
      </c>
      <c r="H48" s="48">
        <v>7.5</v>
      </c>
      <c r="I48" s="48">
        <v>1.8</v>
      </c>
      <c r="J48" s="48">
        <v>255</v>
      </c>
      <c r="K48" s="49">
        <v>311</v>
      </c>
      <c r="L48" s="48">
        <v>47.92</v>
      </c>
    </row>
    <row r="49" spans="1:12" ht="15" x14ac:dyDescent="0.25">
      <c r="A49" s="15"/>
      <c r="B49" s="16"/>
      <c r="C49" s="11"/>
      <c r="D49" s="6" t="s">
        <v>27</v>
      </c>
      <c r="E49" s="50" t="s">
        <v>73</v>
      </c>
      <c r="F49" s="51">
        <v>80</v>
      </c>
      <c r="G49" s="51">
        <v>1.4</v>
      </c>
      <c r="H49" s="51">
        <v>3.1</v>
      </c>
      <c r="I49" s="51">
        <v>4.4000000000000004</v>
      </c>
      <c r="J49" s="51">
        <v>51</v>
      </c>
      <c r="K49" s="52">
        <v>55</v>
      </c>
      <c r="L49" s="51">
        <v>10.039999999999999</v>
      </c>
    </row>
    <row r="50" spans="1:12" ht="15" x14ac:dyDescent="0.25">
      <c r="A50" s="15"/>
      <c r="B50" s="16"/>
      <c r="C50" s="11"/>
      <c r="D50" s="7" t="s">
        <v>22</v>
      </c>
      <c r="E50" s="50" t="s">
        <v>53</v>
      </c>
      <c r="F50" s="51">
        <v>200</v>
      </c>
      <c r="G50" s="51">
        <v>0.2</v>
      </c>
      <c r="H50" s="51"/>
      <c r="I50" s="51">
        <v>14.2</v>
      </c>
      <c r="J50" s="51">
        <v>58</v>
      </c>
      <c r="K50" s="52">
        <v>431</v>
      </c>
      <c r="L50" s="51">
        <v>3.06</v>
      </c>
    </row>
    <row r="51" spans="1:12" ht="15" x14ac:dyDescent="0.25">
      <c r="A51" s="15"/>
      <c r="B51" s="16"/>
      <c r="C51" s="11"/>
      <c r="D51" s="7" t="s">
        <v>23</v>
      </c>
      <c r="E51" s="50" t="s">
        <v>51</v>
      </c>
      <c r="F51" s="51">
        <v>40</v>
      </c>
      <c r="G51" s="51">
        <v>3.6</v>
      </c>
      <c r="H51" s="51">
        <v>0.3</v>
      </c>
      <c r="I51" s="51">
        <v>22.8</v>
      </c>
      <c r="J51" s="51">
        <v>107</v>
      </c>
      <c r="K51" s="52"/>
      <c r="L51" s="51">
        <v>2.7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570</v>
      </c>
      <c r="G55" s="21">
        <f t="shared" ref="G55:J55" si="8">SUM(G48:G54)</f>
        <v>5.6</v>
      </c>
      <c r="H55" s="21">
        <f t="shared" si="8"/>
        <v>10.9</v>
      </c>
      <c r="I55" s="21">
        <f t="shared" si="8"/>
        <v>43.2</v>
      </c>
      <c r="J55" s="21">
        <f t="shared" si="8"/>
        <v>471</v>
      </c>
      <c r="K55" s="27"/>
      <c r="L55" s="21">
        <f t="shared" ref="L55:L97" si="9">SUM(L48:L54)</f>
        <v>63.720000000000006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:J59" si="10">SUM(G56:G58)</f>
        <v>0</v>
      </c>
      <c r="H59" s="21">
        <f t="shared" si="10"/>
        <v>0</v>
      </c>
      <c r="I59" s="21">
        <f t="shared" si="10"/>
        <v>0</v>
      </c>
      <c r="J59" s="21">
        <f t="shared" si="10"/>
        <v>0</v>
      </c>
      <c r="K59" s="27"/>
      <c r="L59" s="21">
        <f t="shared" ref="L59" ca="1" si="11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83</v>
      </c>
      <c r="F60" s="51">
        <v>80</v>
      </c>
      <c r="G60" s="51">
        <v>0.6</v>
      </c>
      <c r="H60" s="51">
        <v>0.1</v>
      </c>
      <c r="I60" s="51">
        <v>1.7</v>
      </c>
      <c r="J60" s="51">
        <v>9</v>
      </c>
      <c r="K60" s="52">
        <v>71</v>
      </c>
      <c r="L60" s="51">
        <v>12</v>
      </c>
    </row>
    <row r="61" spans="1:12" ht="15" x14ac:dyDescent="0.25">
      <c r="A61" s="15"/>
      <c r="B61" s="16"/>
      <c r="C61" s="11"/>
      <c r="D61" s="7" t="s">
        <v>28</v>
      </c>
      <c r="E61" s="50" t="s">
        <v>70</v>
      </c>
      <c r="F61" s="51">
        <v>200</v>
      </c>
      <c r="G61" s="51">
        <v>1.3</v>
      </c>
      <c r="H61" s="51">
        <v>2.1</v>
      </c>
      <c r="I61" s="51">
        <v>9.6999999999999993</v>
      </c>
      <c r="J61" s="51">
        <v>62</v>
      </c>
      <c r="K61" s="52">
        <v>100</v>
      </c>
      <c r="L61" s="51">
        <v>6.87</v>
      </c>
    </row>
    <row r="62" spans="1:12" ht="15" x14ac:dyDescent="0.25">
      <c r="A62" s="15"/>
      <c r="B62" s="16"/>
      <c r="C62" s="11"/>
      <c r="D62" s="7" t="s">
        <v>29</v>
      </c>
      <c r="E62" s="50" t="s">
        <v>84</v>
      </c>
      <c r="F62" s="51">
        <v>250</v>
      </c>
      <c r="G62" s="51">
        <v>3.5</v>
      </c>
      <c r="H62" s="51">
        <v>6.5</v>
      </c>
      <c r="I62" s="51">
        <v>20.2</v>
      </c>
      <c r="J62" s="51">
        <v>417</v>
      </c>
      <c r="K62" s="52">
        <v>351</v>
      </c>
      <c r="L62" s="51">
        <v>41.85</v>
      </c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68</v>
      </c>
      <c r="F64" s="51">
        <v>200</v>
      </c>
      <c r="G64" s="51"/>
      <c r="H64" s="51"/>
      <c r="I64" s="51">
        <v>18.2</v>
      </c>
      <c r="J64" s="51">
        <v>72</v>
      </c>
      <c r="K64" s="52">
        <v>402</v>
      </c>
      <c r="L64" s="51">
        <v>4</v>
      </c>
    </row>
    <row r="65" spans="1:12" ht="15" x14ac:dyDescent="0.25">
      <c r="A65" s="15"/>
      <c r="B65" s="16"/>
      <c r="C65" s="11"/>
      <c r="D65" s="7" t="s">
        <v>32</v>
      </c>
      <c r="E65" s="50" t="s">
        <v>51</v>
      </c>
      <c r="F65" s="51">
        <v>30</v>
      </c>
      <c r="G65" s="51">
        <v>2.2000000000000002</v>
      </c>
      <c r="H65" s="51">
        <v>0.2</v>
      </c>
      <c r="I65" s="51">
        <v>13.7</v>
      </c>
      <c r="J65" s="51">
        <v>64</v>
      </c>
      <c r="K65" s="52"/>
      <c r="L65" s="51">
        <v>2.7</v>
      </c>
    </row>
    <row r="66" spans="1:12" ht="15" x14ac:dyDescent="0.25">
      <c r="A66" s="15"/>
      <c r="B66" s="16"/>
      <c r="C66" s="11"/>
      <c r="D66" s="7" t="s">
        <v>33</v>
      </c>
      <c r="E66" s="50" t="s">
        <v>52</v>
      </c>
      <c r="F66" s="51">
        <v>40</v>
      </c>
      <c r="G66" s="51">
        <v>2.6</v>
      </c>
      <c r="H66" s="51">
        <v>0.4</v>
      </c>
      <c r="I66" s="51">
        <v>17</v>
      </c>
      <c r="J66" s="51">
        <v>82</v>
      </c>
      <c r="K66" s="52"/>
      <c r="L66" s="51">
        <v>2.2000000000000002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800</v>
      </c>
      <c r="G69" s="21">
        <f t="shared" ref="G69:J69" si="12">SUM(G60:G68)</f>
        <v>10.200000000000001</v>
      </c>
      <c r="H69" s="21">
        <f t="shared" si="12"/>
        <v>9.2999999999999989</v>
      </c>
      <c r="I69" s="21">
        <f t="shared" si="12"/>
        <v>80.5</v>
      </c>
      <c r="J69" s="21">
        <f t="shared" si="12"/>
        <v>706</v>
      </c>
      <c r="K69" s="27"/>
      <c r="L69" s="21">
        <f t="shared" ref="L69" ca="1" si="13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:J74" si="14">SUM(G70:G73)</f>
        <v>0</v>
      </c>
      <c r="H74" s="21">
        <f t="shared" si="14"/>
        <v>0</v>
      </c>
      <c r="I74" s="21">
        <f t="shared" si="14"/>
        <v>0</v>
      </c>
      <c r="J74" s="21">
        <f t="shared" si="14"/>
        <v>0</v>
      </c>
      <c r="K74" s="27"/>
      <c r="L74" s="21">
        <f t="shared" ref="L74" ca="1" si="15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:J81" si="16">SUM(G75:G80)</f>
        <v>0</v>
      </c>
      <c r="H81" s="21">
        <f t="shared" si="16"/>
        <v>0</v>
      </c>
      <c r="I81" s="21">
        <f t="shared" si="16"/>
        <v>0</v>
      </c>
      <c r="J81" s="21">
        <f t="shared" si="16"/>
        <v>0</v>
      </c>
      <c r="K81" s="27"/>
      <c r="L81" s="21">
        <f t="shared" ref="L81" ca="1" si="17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:J88" si="18">SUM(G82:G87)</f>
        <v>0</v>
      </c>
      <c r="H88" s="21">
        <f t="shared" si="18"/>
        <v>0</v>
      </c>
      <c r="I88" s="21">
        <f t="shared" si="18"/>
        <v>0</v>
      </c>
      <c r="J88" s="21">
        <f t="shared" si="18"/>
        <v>0</v>
      </c>
      <c r="K88" s="27"/>
      <c r="L88" s="21">
        <f t="shared" ref="L88" ca="1" si="19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1370</v>
      </c>
      <c r="G89" s="34">
        <f t="shared" ref="G89:J89" si="20">G55+G59+G69+G74+G81+G88</f>
        <v>15.8</v>
      </c>
      <c r="H89" s="34">
        <f t="shared" si="20"/>
        <v>20.2</v>
      </c>
      <c r="I89" s="34">
        <f t="shared" si="20"/>
        <v>123.7</v>
      </c>
      <c r="J89" s="34">
        <f t="shared" si="20"/>
        <v>1177</v>
      </c>
      <c r="K89" s="35"/>
      <c r="L89" s="34">
        <f t="shared" ref="L89" ca="1" si="21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60</v>
      </c>
      <c r="F90" s="48">
        <v>90</v>
      </c>
      <c r="G90" s="48">
        <v>4.2</v>
      </c>
      <c r="H90" s="48">
        <v>6.2</v>
      </c>
      <c r="I90" s="48">
        <v>10.5</v>
      </c>
      <c r="J90" s="48">
        <v>111</v>
      </c>
      <c r="K90" s="49">
        <v>272</v>
      </c>
      <c r="L90" s="48">
        <v>18.010000000000002</v>
      </c>
    </row>
    <row r="91" spans="1:12" ht="15" x14ac:dyDescent="0.25">
      <c r="A91" s="25"/>
      <c r="B91" s="16"/>
      <c r="C91" s="11"/>
      <c r="D91" s="6" t="s">
        <v>30</v>
      </c>
      <c r="E91" s="50" t="s">
        <v>61</v>
      </c>
      <c r="F91" s="51">
        <v>150</v>
      </c>
      <c r="G91" s="51">
        <v>5.2</v>
      </c>
      <c r="H91" s="51">
        <v>5.2</v>
      </c>
      <c r="I91" s="51">
        <v>32.1</v>
      </c>
      <c r="J91" s="51">
        <v>191</v>
      </c>
      <c r="K91" s="52">
        <v>209</v>
      </c>
      <c r="L91" s="51">
        <v>4.87</v>
      </c>
    </row>
    <row r="92" spans="1:12" ht="15" x14ac:dyDescent="0.25">
      <c r="A92" s="25"/>
      <c r="B92" s="16"/>
      <c r="C92" s="11"/>
      <c r="D92" s="7" t="s">
        <v>22</v>
      </c>
      <c r="E92" s="50" t="s">
        <v>56</v>
      </c>
      <c r="F92" s="51">
        <v>200</v>
      </c>
      <c r="G92" s="51">
        <v>4</v>
      </c>
      <c r="H92" s="51">
        <v>3.3</v>
      </c>
      <c r="I92" s="51">
        <v>10.4</v>
      </c>
      <c r="J92" s="51">
        <v>86</v>
      </c>
      <c r="K92" s="52">
        <v>433</v>
      </c>
      <c r="L92" s="51">
        <v>10</v>
      </c>
    </row>
    <row r="93" spans="1:12" ht="15" x14ac:dyDescent="0.25">
      <c r="A93" s="25"/>
      <c r="B93" s="16"/>
      <c r="C93" s="11"/>
      <c r="D93" s="7" t="s">
        <v>23</v>
      </c>
      <c r="E93" s="50" t="s">
        <v>51</v>
      </c>
      <c r="F93" s="51">
        <v>50</v>
      </c>
      <c r="G93" s="51">
        <v>2.9</v>
      </c>
      <c r="H93" s="51">
        <v>0.2</v>
      </c>
      <c r="I93" s="51">
        <v>18.3</v>
      </c>
      <c r="J93" s="51">
        <v>85</v>
      </c>
      <c r="K93" s="52"/>
      <c r="L93" s="51">
        <v>2.8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 t="s">
        <v>27</v>
      </c>
      <c r="E95" s="50" t="s">
        <v>85</v>
      </c>
      <c r="F95" s="51">
        <v>80</v>
      </c>
      <c r="G95" s="51">
        <v>0.9</v>
      </c>
      <c r="H95" s="51">
        <v>3.9</v>
      </c>
      <c r="I95" s="51">
        <v>6.9</v>
      </c>
      <c r="J95" s="51">
        <v>65</v>
      </c>
      <c r="K95" s="52">
        <v>50</v>
      </c>
      <c r="L95" s="51">
        <v>28.04</v>
      </c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570</v>
      </c>
      <c r="G97" s="21">
        <f t="shared" ref="G97:J97" si="22">SUM(G90:G96)</f>
        <v>17.2</v>
      </c>
      <c r="H97" s="21">
        <f t="shared" si="22"/>
        <v>18.799999999999997</v>
      </c>
      <c r="I97" s="21">
        <f t="shared" si="22"/>
        <v>78.2</v>
      </c>
      <c r="J97" s="21">
        <f t="shared" si="22"/>
        <v>538</v>
      </c>
      <c r="K97" s="27"/>
      <c r="L97" s="21">
        <f t="shared" si="9"/>
        <v>63.72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:J101" si="23">SUM(G98:G100)</f>
        <v>0</v>
      </c>
      <c r="H101" s="21">
        <f t="shared" si="23"/>
        <v>0</v>
      </c>
      <c r="I101" s="21">
        <f t="shared" si="23"/>
        <v>0</v>
      </c>
      <c r="J101" s="21">
        <f t="shared" si="23"/>
        <v>0</v>
      </c>
      <c r="K101" s="27"/>
      <c r="L101" s="21">
        <f t="shared" ref="L101" ca="1" si="24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86</v>
      </c>
      <c r="F102" s="51">
        <v>80</v>
      </c>
      <c r="G102" s="51">
        <v>1.5</v>
      </c>
      <c r="H102" s="51">
        <v>7.1</v>
      </c>
      <c r="I102" s="51">
        <v>6.2</v>
      </c>
      <c r="J102" s="51">
        <v>95</v>
      </c>
      <c r="K102" s="52">
        <v>214</v>
      </c>
      <c r="L102" s="51">
        <v>12</v>
      </c>
    </row>
    <row r="103" spans="1:12" ht="15" x14ac:dyDescent="0.25">
      <c r="A103" s="25"/>
      <c r="B103" s="16"/>
      <c r="C103" s="11"/>
      <c r="D103" s="7" t="s">
        <v>28</v>
      </c>
      <c r="E103" s="50" t="s">
        <v>54</v>
      </c>
      <c r="F103" s="51">
        <v>200</v>
      </c>
      <c r="G103" s="51">
        <v>1.7</v>
      </c>
      <c r="H103" s="51">
        <v>3.5</v>
      </c>
      <c r="I103" s="51">
        <v>6.9</v>
      </c>
      <c r="J103" s="51">
        <v>64</v>
      </c>
      <c r="K103" s="52">
        <v>84</v>
      </c>
      <c r="L103" s="51">
        <v>6.35</v>
      </c>
    </row>
    <row r="104" spans="1:12" ht="15" x14ac:dyDescent="0.25">
      <c r="A104" s="25"/>
      <c r="B104" s="16"/>
      <c r="C104" s="11"/>
      <c r="D104" s="7" t="s">
        <v>29</v>
      </c>
      <c r="E104" s="50" t="s">
        <v>67</v>
      </c>
      <c r="F104" s="51">
        <v>250</v>
      </c>
      <c r="G104" s="51">
        <v>18.899999999999999</v>
      </c>
      <c r="H104" s="51">
        <v>10.5</v>
      </c>
      <c r="I104" s="51">
        <v>2.6</v>
      </c>
      <c r="J104" s="51">
        <v>341</v>
      </c>
      <c r="K104" s="52">
        <v>311</v>
      </c>
      <c r="L104" s="51">
        <v>24.43</v>
      </c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72</v>
      </c>
      <c r="F106" s="51">
        <v>200</v>
      </c>
      <c r="G106" s="51">
        <v>0.2</v>
      </c>
      <c r="H106" s="51"/>
      <c r="I106" s="51">
        <v>19.8</v>
      </c>
      <c r="J106" s="51">
        <v>80</v>
      </c>
      <c r="K106" s="52">
        <v>436</v>
      </c>
      <c r="L106" s="51">
        <v>4.9400000000000004</v>
      </c>
    </row>
    <row r="107" spans="1:12" ht="15" x14ac:dyDescent="0.25">
      <c r="A107" s="25"/>
      <c r="B107" s="16"/>
      <c r="C107" s="11"/>
      <c r="D107" s="7" t="s">
        <v>32</v>
      </c>
      <c r="E107" s="50" t="s">
        <v>51</v>
      </c>
      <c r="F107" s="51">
        <v>30</v>
      </c>
      <c r="G107" s="51">
        <v>2.2000000000000002</v>
      </c>
      <c r="H107" s="51">
        <v>0.2</v>
      </c>
      <c r="I107" s="51">
        <v>13.7</v>
      </c>
      <c r="J107" s="51">
        <v>64</v>
      </c>
      <c r="K107" s="52"/>
      <c r="L107" s="51">
        <v>2.7</v>
      </c>
    </row>
    <row r="108" spans="1:12" ht="15" x14ac:dyDescent="0.25">
      <c r="A108" s="25"/>
      <c r="B108" s="16"/>
      <c r="C108" s="11"/>
      <c r="D108" s="7" t="s">
        <v>33</v>
      </c>
      <c r="E108" s="50" t="s">
        <v>52</v>
      </c>
      <c r="F108" s="51">
        <v>40</v>
      </c>
      <c r="G108" s="51">
        <v>2.6</v>
      </c>
      <c r="H108" s="51">
        <v>0.4</v>
      </c>
      <c r="I108" s="51">
        <v>17</v>
      </c>
      <c r="J108" s="51">
        <v>82</v>
      </c>
      <c r="K108" s="52"/>
      <c r="L108" s="51">
        <v>2.2000000000000002</v>
      </c>
    </row>
    <row r="109" spans="1:12" ht="15" x14ac:dyDescent="0.25">
      <c r="A109" s="25"/>
      <c r="B109" s="16"/>
      <c r="C109" s="11"/>
      <c r="D109" s="6" t="s">
        <v>24</v>
      </c>
      <c r="E109" s="50" t="s">
        <v>63</v>
      </c>
      <c r="F109" s="51">
        <v>200</v>
      </c>
      <c r="G109" s="51">
        <v>0.7</v>
      </c>
      <c r="H109" s="51">
        <v>0.7</v>
      </c>
      <c r="I109" s="51">
        <v>15.7</v>
      </c>
      <c r="J109" s="51">
        <v>74</v>
      </c>
      <c r="K109" s="52"/>
      <c r="L109" s="51">
        <v>17</v>
      </c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1000</v>
      </c>
      <c r="G111" s="21">
        <f t="shared" ref="G111:J111" si="25">SUM(G102:G110)</f>
        <v>27.799999999999997</v>
      </c>
      <c r="H111" s="21">
        <f t="shared" si="25"/>
        <v>22.4</v>
      </c>
      <c r="I111" s="21">
        <f t="shared" si="25"/>
        <v>81.900000000000006</v>
      </c>
      <c r="J111" s="21">
        <f t="shared" si="25"/>
        <v>800</v>
      </c>
      <c r="K111" s="27"/>
      <c r="L111" s="21">
        <f t="shared" ref="L111" ca="1" si="2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:J116" si="27">SUM(G112:G115)</f>
        <v>0</v>
      </c>
      <c r="H116" s="21">
        <f t="shared" si="27"/>
        <v>0</v>
      </c>
      <c r="I116" s="21">
        <f t="shared" si="27"/>
        <v>0</v>
      </c>
      <c r="J116" s="21">
        <f t="shared" si="27"/>
        <v>0</v>
      </c>
      <c r="K116" s="27"/>
      <c r="L116" s="21">
        <f t="shared" ref="L116" ca="1" si="28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:J123" si="29">SUM(G117:G122)</f>
        <v>0</v>
      </c>
      <c r="H123" s="21">
        <f t="shared" si="29"/>
        <v>0</v>
      </c>
      <c r="I123" s="21">
        <f t="shared" si="29"/>
        <v>0</v>
      </c>
      <c r="J123" s="21">
        <f t="shared" si="29"/>
        <v>0</v>
      </c>
      <c r="K123" s="27"/>
      <c r="L123" s="21">
        <f t="shared" ref="L123" ca="1" si="30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:H130" si="31">SUM(G124:G129)</f>
        <v>0</v>
      </c>
      <c r="H130" s="21">
        <f t="shared" si="31"/>
        <v>0</v>
      </c>
      <c r="I130" s="21">
        <f t="shared" ref="I130" si="32">SUM(I124:I129)</f>
        <v>0</v>
      </c>
      <c r="J130" s="21">
        <f t="shared" ref="J130" si="33">SUM(J124:J129)</f>
        <v>0</v>
      </c>
      <c r="K130" s="27"/>
      <c r="L130" s="21">
        <f t="shared" ref="L130" ca="1" si="34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1570</v>
      </c>
      <c r="G131" s="34">
        <f t="shared" ref="G131:J131" si="35">G97+G101+G111+G116+G123+G130</f>
        <v>45</v>
      </c>
      <c r="H131" s="34">
        <f t="shared" si="35"/>
        <v>41.199999999999996</v>
      </c>
      <c r="I131" s="34">
        <f t="shared" si="35"/>
        <v>160.10000000000002</v>
      </c>
      <c r="J131" s="34">
        <f t="shared" si="35"/>
        <v>1338</v>
      </c>
      <c r="K131" s="35"/>
      <c r="L131" s="34">
        <f t="shared" ref="L131" ca="1" si="3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81</v>
      </c>
      <c r="F132" s="48">
        <v>150</v>
      </c>
      <c r="G132" s="48">
        <v>4.8</v>
      </c>
      <c r="H132" s="48">
        <v>5.0999999999999996</v>
      </c>
      <c r="I132" s="48">
        <v>20.6</v>
      </c>
      <c r="J132" s="48">
        <v>144</v>
      </c>
      <c r="K132" s="49">
        <v>181</v>
      </c>
      <c r="L132" s="48">
        <v>2.82</v>
      </c>
    </row>
    <row r="133" spans="1:12" ht="15" x14ac:dyDescent="0.25">
      <c r="A133" s="25"/>
      <c r="B133" s="16"/>
      <c r="C133" s="11"/>
      <c r="D133" s="6"/>
      <c r="E133" s="50" t="s">
        <v>87</v>
      </c>
      <c r="F133" s="51">
        <v>90</v>
      </c>
      <c r="G133" s="51">
        <v>36</v>
      </c>
      <c r="H133" s="51">
        <v>6</v>
      </c>
      <c r="I133" s="51">
        <v>3.2</v>
      </c>
      <c r="J133" s="51">
        <v>271</v>
      </c>
      <c r="K133" s="52">
        <v>259</v>
      </c>
      <c r="L133" s="51">
        <v>45.28</v>
      </c>
    </row>
    <row r="134" spans="1:12" ht="15" x14ac:dyDescent="0.25">
      <c r="A134" s="25"/>
      <c r="B134" s="16"/>
      <c r="C134" s="11"/>
      <c r="D134" s="7" t="s">
        <v>22</v>
      </c>
      <c r="E134" s="50" t="s">
        <v>65</v>
      </c>
      <c r="F134" s="51">
        <v>200</v>
      </c>
      <c r="G134" s="51">
        <v>0.2</v>
      </c>
      <c r="H134" s="51"/>
      <c r="I134" s="51">
        <v>14.1</v>
      </c>
      <c r="J134" s="51">
        <v>56</v>
      </c>
      <c r="K134" s="52">
        <v>440</v>
      </c>
      <c r="L134" s="51">
        <v>2.82</v>
      </c>
    </row>
    <row r="135" spans="1:12" ht="15" x14ac:dyDescent="0.25">
      <c r="A135" s="25"/>
      <c r="B135" s="16"/>
      <c r="C135" s="11"/>
      <c r="D135" s="7" t="s">
        <v>23</v>
      </c>
      <c r="E135" s="50" t="s">
        <v>51</v>
      </c>
      <c r="F135" s="51">
        <v>40</v>
      </c>
      <c r="G135" s="51">
        <v>3.6</v>
      </c>
      <c r="H135" s="51">
        <v>0.3</v>
      </c>
      <c r="I135" s="51">
        <v>22.8</v>
      </c>
      <c r="J135" s="51">
        <v>107</v>
      </c>
      <c r="K135" s="52"/>
      <c r="L135" s="51">
        <v>2.7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 t="s">
        <v>27</v>
      </c>
      <c r="E137" s="50" t="s">
        <v>59</v>
      </c>
      <c r="F137" s="51">
        <v>80</v>
      </c>
      <c r="G137" s="51">
        <v>1.3</v>
      </c>
      <c r="H137" s="51">
        <v>1.6</v>
      </c>
      <c r="I137" s="51">
        <v>4.9000000000000004</v>
      </c>
      <c r="J137" s="51">
        <v>40</v>
      </c>
      <c r="K137" s="52">
        <v>96</v>
      </c>
      <c r="L137" s="51">
        <v>10.1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560</v>
      </c>
      <c r="G139" s="21">
        <f t="shared" ref="G139:J139" si="37">SUM(G132:G138)</f>
        <v>45.9</v>
      </c>
      <c r="H139" s="21">
        <f t="shared" si="37"/>
        <v>13</v>
      </c>
      <c r="I139" s="21">
        <f t="shared" si="37"/>
        <v>65.600000000000009</v>
      </c>
      <c r="J139" s="21">
        <f t="shared" si="37"/>
        <v>618</v>
      </c>
      <c r="K139" s="27"/>
      <c r="L139" s="21">
        <f t="shared" ref="L139:L181" si="38">SUM(L132:L138)</f>
        <v>63.720000000000006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:J143" si="39">SUM(G140:G142)</f>
        <v>0</v>
      </c>
      <c r="H143" s="21">
        <f t="shared" si="39"/>
        <v>0</v>
      </c>
      <c r="I143" s="21">
        <f t="shared" si="39"/>
        <v>0</v>
      </c>
      <c r="J143" s="21">
        <f t="shared" si="39"/>
        <v>0</v>
      </c>
      <c r="K143" s="27"/>
      <c r="L143" s="21">
        <f t="shared" ref="L143" ca="1" si="40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73</v>
      </c>
      <c r="F144" s="51">
        <v>80</v>
      </c>
      <c r="G144" s="51">
        <v>1.4</v>
      </c>
      <c r="H144" s="51">
        <v>3.1</v>
      </c>
      <c r="I144" s="51">
        <v>4.4000000000000004</v>
      </c>
      <c r="J144" s="51">
        <v>51</v>
      </c>
      <c r="K144" s="52">
        <v>55</v>
      </c>
      <c r="L144" s="51">
        <v>10.94</v>
      </c>
    </row>
    <row r="145" spans="1:12" ht="15" x14ac:dyDescent="0.25">
      <c r="A145" s="25"/>
      <c r="B145" s="16"/>
      <c r="C145" s="11"/>
      <c r="D145" s="7" t="s">
        <v>28</v>
      </c>
      <c r="E145" s="50" t="s">
        <v>74</v>
      </c>
      <c r="F145" s="51">
        <v>200</v>
      </c>
      <c r="G145" s="51">
        <v>1.6</v>
      </c>
      <c r="H145" s="51">
        <v>2.1</v>
      </c>
      <c r="I145" s="51">
        <v>12.4</v>
      </c>
      <c r="J145" s="51">
        <v>74</v>
      </c>
      <c r="K145" s="52">
        <v>98</v>
      </c>
      <c r="L145" s="51">
        <v>4.62</v>
      </c>
    </row>
    <row r="146" spans="1:12" ht="15" x14ac:dyDescent="0.25">
      <c r="A146" s="25"/>
      <c r="B146" s="16"/>
      <c r="C146" s="11"/>
      <c r="D146" s="7" t="s">
        <v>29</v>
      </c>
      <c r="E146" s="50" t="s">
        <v>75</v>
      </c>
      <c r="F146" s="51">
        <v>90</v>
      </c>
      <c r="G146" s="51">
        <v>2.5</v>
      </c>
      <c r="H146" s="51">
        <v>6.2</v>
      </c>
      <c r="I146" s="51">
        <v>13.3</v>
      </c>
      <c r="J146" s="51">
        <v>190</v>
      </c>
      <c r="K146" s="52">
        <v>314</v>
      </c>
      <c r="L146" s="51">
        <v>34.24</v>
      </c>
    </row>
    <row r="147" spans="1:12" ht="15" x14ac:dyDescent="0.25">
      <c r="A147" s="25"/>
      <c r="B147" s="16"/>
      <c r="C147" s="11"/>
      <c r="D147" s="7" t="s">
        <v>30</v>
      </c>
      <c r="E147" s="50" t="s">
        <v>55</v>
      </c>
      <c r="F147" s="51">
        <v>160</v>
      </c>
      <c r="G147" s="51">
        <v>3.7</v>
      </c>
      <c r="H147" s="51">
        <v>5.4</v>
      </c>
      <c r="I147" s="51">
        <v>23.7</v>
      </c>
      <c r="J147" s="51">
        <v>154</v>
      </c>
      <c r="K147" s="52">
        <v>335</v>
      </c>
      <c r="L147" s="51">
        <v>10</v>
      </c>
    </row>
    <row r="148" spans="1:12" ht="15" x14ac:dyDescent="0.25">
      <c r="A148" s="25"/>
      <c r="B148" s="16"/>
      <c r="C148" s="11"/>
      <c r="D148" s="7" t="s">
        <v>31</v>
      </c>
      <c r="E148" s="50" t="s">
        <v>62</v>
      </c>
      <c r="F148" s="51">
        <v>200</v>
      </c>
      <c r="G148" s="51">
        <v>0.1</v>
      </c>
      <c r="H148" s="51"/>
      <c r="I148" s="51">
        <v>22.3</v>
      </c>
      <c r="J148" s="51">
        <v>91</v>
      </c>
      <c r="K148" s="52">
        <v>440</v>
      </c>
      <c r="L148" s="51">
        <v>4.92</v>
      </c>
    </row>
    <row r="149" spans="1:12" ht="15" x14ac:dyDescent="0.25">
      <c r="A149" s="25"/>
      <c r="B149" s="16"/>
      <c r="C149" s="11"/>
      <c r="D149" s="7" t="s">
        <v>32</v>
      </c>
      <c r="E149" s="50" t="s">
        <v>51</v>
      </c>
      <c r="F149" s="51">
        <v>40</v>
      </c>
      <c r="G149" s="51">
        <v>2.2000000000000002</v>
      </c>
      <c r="H149" s="51">
        <v>0.2</v>
      </c>
      <c r="I149" s="51">
        <v>13.7</v>
      </c>
      <c r="J149" s="51">
        <v>64</v>
      </c>
      <c r="K149" s="52"/>
      <c r="L149" s="51">
        <v>2.7</v>
      </c>
    </row>
    <row r="150" spans="1:12" ht="15" x14ac:dyDescent="0.25">
      <c r="A150" s="25"/>
      <c r="B150" s="16"/>
      <c r="C150" s="11"/>
      <c r="D150" s="7" t="s">
        <v>33</v>
      </c>
      <c r="E150" s="50" t="s">
        <v>52</v>
      </c>
      <c r="F150" s="51">
        <v>30</v>
      </c>
      <c r="G150" s="51">
        <v>2.7</v>
      </c>
      <c r="H150" s="51">
        <v>0.4</v>
      </c>
      <c r="I150" s="51">
        <v>17</v>
      </c>
      <c r="J150" s="51">
        <v>82</v>
      </c>
      <c r="K150" s="52"/>
      <c r="L150" s="51">
        <v>2.2000000000000002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800</v>
      </c>
      <c r="G153" s="21">
        <f t="shared" ref="G153:J153" si="41">SUM(G144:G152)</f>
        <v>14.2</v>
      </c>
      <c r="H153" s="21">
        <f t="shared" si="41"/>
        <v>17.399999999999999</v>
      </c>
      <c r="I153" s="21">
        <f t="shared" si="41"/>
        <v>106.8</v>
      </c>
      <c r="J153" s="21">
        <f t="shared" si="41"/>
        <v>706</v>
      </c>
      <c r="K153" s="27"/>
      <c r="L153" s="21">
        <f t="shared" ref="L153" ca="1" si="42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:J158" si="43">SUM(G154:G157)</f>
        <v>0</v>
      </c>
      <c r="H158" s="21">
        <f t="shared" si="43"/>
        <v>0</v>
      </c>
      <c r="I158" s="21">
        <f t="shared" si="43"/>
        <v>0</v>
      </c>
      <c r="J158" s="21">
        <f t="shared" si="43"/>
        <v>0</v>
      </c>
      <c r="K158" s="27"/>
      <c r="L158" s="21">
        <f t="shared" ref="L158" ca="1" si="44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:J165" si="45">SUM(G159:G164)</f>
        <v>0</v>
      </c>
      <c r="H165" s="21">
        <f t="shared" si="45"/>
        <v>0</v>
      </c>
      <c r="I165" s="21">
        <f t="shared" si="45"/>
        <v>0</v>
      </c>
      <c r="J165" s="21">
        <f t="shared" si="45"/>
        <v>0</v>
      </c>
      <c r="K165" s="27"/>
      <c r="L165" s="21">
        <f t="shared" ref="L165" ca="1" si="46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:J172" si="47">SUM(G166:G171)</f>
        <v>0</v>
      </c>
      <c r="H172" s="21">
        <f t="shared" si="47"/>
        <v>0</v>
      </c>
      <c r="I172" s="21">
        <f t="shared" si="47"/>
        <v>0</v>
      </c>
      <c r="J172" s="21">
        <f t="shared" si="47"/>
        <v>0</v>
      </c>
      <c r="K172" s="27"/>
      <c r="L172" s="21">
        <f t="shared" ref="L172" ca="1" si="48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1360</v>
      </c>
      <c r="G173" s="34">
        <f t="shared" ref="G173:J173" si="49">G139+G143+G153+G158+G165+G172</f>
        <v>60.099999999999994</v>
      </c>
      <c r="H173" s="34">
        <f t="shared" si="49"/>
        <v>30.4</v>
      </c>
      <c r="I173" s="34">
        <f t="shared" si="49"/>
        <v>172.4</v>
      </c>
      <c r="J173" s="34">
        <f t="shared" si="49"/>
        <v>1324</v>
      </c>
      <c r="K173" s="35"/>
      <c r="L173" s="34">
        <f t="shared" ref="L173" ca="1" si="50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64</v>
      </c>
      <c r="F174" s="48">
        <v>200</v>
      </c>
      <c r="G174" s="48">
        <v>6</v>
      </c>
      <c r="H174" s="48">
        <v>12.7</v>
      </c>
      <c r="I174" s="48">
        <v>35.799999999999997</v>
      </c>
      <c r="J174" s="48">
        <v>275</v>
      </c>
      <c r="K174" s="49">
        <v>184</v>
      </c>
      <c r="L174" s="48">
        <v>26.72</v>
      </c>
    </row>
    <row r="175" spans="1:12" ht="15" x14ac:dyDescent="0.25">
      <c r="A175" s="25"/>
      <c r="B175" s="16"/>
      <c r="C175" s="11"/>
      <c r="D175" s="6"/>
      <c r="E175" s="50" t="s">
        <v>46</v>
      </c>
      <c r="F175" s="51">
        <v>65</v>
      </c>
      <c r="G175" s="51">
        <v>7.1</v>
      </c>
      <c r="H175" s="51">
        <v>4.7</v>
      </c>
      <c r="I175" s="51">
        <v>22.8</v>
      </c>
      <c r="J175" s="51">
        <v>161</v>
      </c>
      <c r="K175" s="52">
        <v>3</v>
      </c>
      <c r="L175" s="51">
        <v>18</v>
      </c>
    </row>
    <row r="176" spans="1:12" ht="15" x14ac:dyDescent="0.25">
      <c r="A176" s="25"/>
      <c r="B176" s="16"/>
      <c r="C176" s="11"/>
      <c r="D176" s="7" t="s">
        <v>22</v>
      </c>
      <c r="E176" s="50" t="s">
        <v>47</v>
      </c>
      <c r="F176" s="51">
        <v>200</v>
      </c>
      <c r="G176" s="51">
        <v>3.9</v>
      </c>
      <c r="H176" s="51">
        <v>3.1</v>
      </c>
      <c r="I176" s="51">
        <v>11.9</v>
      </c>
      <c r="J176" s="51">
        <v>89</v>
      </c>
      <c r="K176" s="52">
        <v>432</v>
      </c>
      <c r="L176" s="51">
        <v>10</v>
      </c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 t="s">
        <v>58</v>
      </c>
      <c r="F179" s="51">
        <v>40</v>
      </c>
      <c r="G179" s="51">
        <v>4.8</v>
      </c>
      <c r="H179" s="51">
        <v>4.3</v>
      </c>
      <c r="I179" s="51">
        <v>0.3</v>
      </c>
      <c r="J179" s="51">
        <v>57</v>
      </c>
      <c r="K179" s="52"/>
      <c r="L179" s="51">
        <v>9</v>
      </c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505</v>
      </c>
      <c r="G181" s="21">
        <f t="shared" ref="G181:J181" si="51">SUM(G174:G180)</f>
        <v>21.8</v>
      </c>
      <c r="H181" s="21">
        <f t="shared" si="51"/>
        <v>24.8</v>
      </c>
      <c r="I181" s="21">
        <f t="shared" si="51"/>
        <v>70.8</v>
      </c>
      <c r="J181" s="21">
        <f t="shared" si="51"/>
        <v>582</v>
      </c>
      <c r="K181" s="27"/>
      <c r="L181" s="21">
        <f t="shared" si="38"/>
        <v>63.72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:J185" si="52">SUM(G182:G184)</f>
        <v>0</v>
      </c>
      <c r="H185" s="21">
        <f t="shared" si="52"/>
        <v>0</v>
      </c>
      <c r="I185" s="21">
        <f t="shared" si="52"/>
        <v>0</v>
      </c>
      <c r="J185" s="21">
        <f t="shared" si="52"/>
        <v>0</v>
      </c>
      <c r="K185" s="27"/>
      <c r="L185" s="21">
        <f t="shared" ref="L185" ca="1" si="53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79</v>
      </c>
      <c r="F186" s="51">
        <v>80</v>
      </c>
      <c r="G186" s="51">
        <v>1.1000000000000001</v>
      </c>
      <c r="H186" s="51">
        <v>2.9</v>
      </c>
      <c r="I186" s="51">
        <v>5</v>
      </c>
      <c r="J186" s="51">
        <v>49</v>
      </c>
      <c r="K186" s="52">
        <v>96</v>
      </c>
      <c r="L186" s="51">
        <v>12</v>
      </c>
    </row>
    <row r="187" spans="1:12" ht="15" x14ac:dyDescent="0.25">
      <c r="A187" s="25"/>
      <c r="B187" s="16"/>
      <c r="C187" s="11"/>
      <c r="D187" s="7" t="s">
        <v>28</v>
      </c>
      <c r="E187" s="50" t="s">
        <v>78</v>
      </c>
      <c r="F187" s="51">
        <v>200</v>
      </c>
      <c r="G187" s="51">
        <v>1.8</v>
      </c>
      <c r="H187" s="51">
        <v>3.7</v>
      </c>
      <c r="I187" s="51">
        <v>11.6</v>
      </c>
      <c r="J187" s="51">
        <v>94</v>
      </c>
      <c r="K187" s="52">
        <v>131</v>
      </c>
      <c r="L187" s="51">
        <v>8.1999999999999993</v>
      </c>
    </row>
    <row r="188" spans="1:12" ht="15" x14ac:dyDescent="0.25">
      <c r="A188" s="25"/>
      <c r="B188" s="16"/>
      <c r="C188" s="11"/>
      <c r="D188" s="7" t="s">
        <v>29</v>
      </c>
      <c r="E188" s="50" t="s">
        <v>49</v>
      </c>
      <c r="F188" s="51">
        <v>90</v>
      </c>
      <c r="G188" s="51">
        <v>6.3</v>
      </c>
      <c r="H188" s="51">
        <v>6</v>
      </c>
      <c r="I188" s="51">
        <v>6.9</v>
      </c>
      <c r="J188" s="51">
        <v>254</v>
      </c>
      <c r="K188" s="52">
        <v>730</v>
      </c>
      <c r="L188" s="51">
        <v>38.880000000000003</v>
      </c>
    </row>
    <row r="189" spans="1:12" ht="15" x14ac:dyDescent="0.25">
      <c r="A189" s="25"/>
      <c r="B189" s="16"/>
      <c r="C189" s="11"/>
      <c r="D189" s="7" t="s">
        <v>30</v>
      </c>
      <c r="E189" s="50" t="s">
        <v>80</v>
      </c>
      <c r="F189" s="51">
        <v>160</v>
      </c>
      <c r="G189" s="51">
        <v>4.8</v>
      </c>
      <c r="H189" s="51">
        <v>5.0999999999999996</v>
      </c>
      <c r="I189" s="51">
        <v>20.6</v>
      </c>
      <c r="J189" s="51">
        <v>144</v>
      </c>
      <c r="K189" s="52">
        <v>209</v>
      </c>
      <c r="L189" s="51">
        <v>2.82</v>
      </c>
    </row>
    <row r="190" spans="1:12" ht="15" x14ac:dyDescent="0.25">
      <c r="A190" s="25"/>
      <c r="B190" s="16"/>
      <c r="C190" s="11"/>
      <c r="D190" s="7" t="s">
        <v>31</v>
      </c>
      <c r="E190" s="50" t="s">
        <v>65</v>
      </c>
      <c r="F190" s="51">
        <v>200</v>
      </c>
      <c r="G190" s="51">
        <v>0.1</v>
      </c>
      <c r="H190" s="51"/>
      <c r="I190" s="51">
        <v>4.7</v>
      </c>
      <c r="J190" s="51">
        <v>19</v>
      </c>
      <c r="K190" s="52">
        <v>440</v>
      </c>
      <c r="L190" s="51">
        <v>2.82</v>
      </c>
    </row>
    <row r="191" spans="1:12" ht="15" x14ac:dyDescent="0.25">
      <c r="A191" s="25"/>
      <c r="B191" s="16"/>
      <c r="C191" s="11"/>
      <c r="D191" s="7" t="s">
        <v>32</v>
      </c>
      <c r="E191" s="50" t="s">
        <v>51</v>
      </c>
      <c r="F191" s="51">
        <v>40</v>
      </c>
      <c r="G191" s="51">
        <v>2.2000000000000002</v>
      </c>
      <c r="H191" s="51">
        <v>0.2</v>
      </c>
      <c r="I191" s="51">
        <v>13.7</v>
      </c>
      <c r="J191" s="51">
        <v>64</v>
      </c>
      <c r="K191" s="52"/>
      <c r="L191" s="51">
        <v>2.7</v>
      </c>
    </row>
    <row r="192" spans="1:12" ht="15" x14ac:dyDescent="0.25">
      <c r="A192" s="25"/>
      <c r="B192" s="16"/>
      <c r="C192" s="11"/>
      <c r="D192" s="7" t="s">
        <v>33</v>
      </c>
      <c r="E192" s="50" t="s">
        <v>52</v>
      </c>
      <c r="F192" s="51">
        <v>30</v>
      </c>
      <c r="G192" s="51">
        <v>2.7</v>
      </c>
      <c r="H192" s="51">
        <v>0.4</v>
      </c>
      <c r="I192" s="51">
        <v>17</v>
      </c>
      <c r="J192" s="51">
        <v>82</v>
      </c>
      <c r="K192" s="52"/>
      <c r="L192" s="51">
        <v>2.2000000000000002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800</v>
      </c>
      <c r="G195" s="21">
        <f t="shared" ref="G195:J195" si="54">SUM(G186:G194)</f>
        <v>19</v>
      </c>
      <c r="H195" s="21">
        <f t="shared" si="54"/>
        <v>18.299999999999997</v>
      </c>
      <c r="I195" s="21">
        <f t="shared" si="54"/>
        <v>79.5</v>
      </c>
      <c r="J195" s="21">
        <f t="shared" si="54"/>
        <v>706</v>
      </c>
      <c r="K195" s="27"/>
      <c r="L195" s="21">
        <f t="shared" ref="L195" ca="1" si="5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:J200" si="56">SUM(G196:G199)</f>
        <v>0</v>
      </c>
      <c r="H200" s="21">
        <f t="shared" si="56"/>
        <v>0</v>
      </c>
      <c r="I200" s="21">
        <f t="shared" si="56"/>
        <v>0</v>
      </c>
      <c r="J200" s="21">
        <f t="shared" si="56"/>
        <v>0</v>
      </c>
      <c r="K200" s="27"/>
      <c r="L200" s="21">
        <f t="shared" ref="L200" ca="1" si="57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:J207" si="58">SUM(G201:G206)</f>
        <v>0</v>
      </c>
      <c r="H207" s="21">
        <f t="shared" si="58"/>
        <v>0</v>
      </c>
      <c r="I207" s="21">
        <f t="shared" si="58"/>
        <v>0</v>
      </c>
      <c r="J207" s="21">
        <f t="shared" si="58"/>
        <v>0</v>
      </c>
      <c r="K207" s="27"/>
      <c r="L207" s="21">
        <f t="shared" ref="L207" ca="1" si="59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:J214" si="60">SUM(G208:G213)</f>
        <v>0</v>
      </c>
      <c r="H214" s="21">
        <f t="shared" si="60"/>
        <v>0</v>
      </c>
      <c r="I214" s="21">
        <f t="shared" si="60"/>
        <v>0</v>
      </c>
      <c r="J214" s="21">
        <f t="shared" si="60"/>
        <v>0</v>
      </c>
      <c r="K214" s="27"/>
      <c r="L214" s="21">
        <f t="shared" ref="L214" ca="1" si="61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1305</v>
      </c>
      <c r="G215" s="34">
        <f t="shared" ref="G215:J215" si="62">G181+G185+G195+G200+G207+G214</f>
        <v>40.799999999999997</v>
      </c>
      <c r="H215" s="34">
        <f t="shared" si="62"/>
        <v>43.099999999999994</v>
      </c>
      <c r="I215" s="34">
        <f t="shared" si="62"/>
        <v>150.30000000000001</v>
      </c>
      <c r="J215" s="34">
        <f t="shared" si="62"/>
        <v>1288</v>
      </c>
      <c r="K215" s="35"/>
      <c r="L215" s="34">
        <f t="shared" ref="L215" ca="1" si="63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:J223" si="64">SUM(G216:G222)</f>
        <v>0</v>
      </c>
      <c r="H223" s="21">
        <f t="shared" si="64"/>
        <v>0</v>
      </c>
      <c r="I223" s="21">
        <f t="shared" si="64"/>
        <v>0</v>
      </c>
      <c r="J223" s="21">
        <f t="shared" si="64"/>
        <v>0</v>
      </c>
      <c r="K223" s="27"/>
      <c r="L223" s="21">
        <f t="shared" ref="L223:L265" si="65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:J227" si="66">SUM(G224:G226)</f>
        <v>0</v>
      </c>
      <c r="H227" s="21">
        <f t="shared" si="66"/>
        <v>0</v>
      </c>
      <c r="I227" s="21">
        <f t="shared" si="66"/>
        <v>0</v>
      </c>
      <c r="J227" s="21">
        <f t="shared" si="66"/>
        <v>0</v>
      </c>
      <c r="K227" s="27"/>
      <c r="L227" s="21">
        <f t="shared" ref="L227" ca="1" si="67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:J237" si="68">SUM(G228:G236)</f>
        <v>0</v>
      </c>
      <c r="H237" s="21">
        <f t="shared" si="68"/>
        <v>0</v>
      </c>
      <c r="I237" s="21">
        <f t="shared" si="68"/>
        <v>0</v>
      </c>
      <c r="J237" s="21">
        <f t="shared" si="68"/>
        <v>0</v>
      </c>
      <c r="K237" s="27"/>
      <c r="L237" s="21">
        <f t="shared" ref="L237" ca="1" si="69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:J242" si="70">SUM(G238:G241)</f>
        <v>0</v>
      </c>
      <c r="H242" s="21">
        <f t="shared" si="70"/>
        <v>0</v>
      </c>
      <c r="I242" s="21">
        <f t="shared" si="70"/>
        <v>0</v>
      </c>
      <c r="J242" s="21">
        <f t="shared" si="70"/>
        <v>0</v>
      </c>
      <c r="K242" s="27"/>
      <c r="L242" s="21">
        <f t="shared" ref="L242" ca="1" si="7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:J249" si="72">SUM(G243:G248)</f>
        <v>0</v>
      </c>
      <c r="H249" s="21">
        <f t="shared" si="72"/>
        <v>0</v>
      </c>
      <c r="I249" s="21">
        <f t="shared" si="72"/>
        <v>0</v>
      </c>
      <c r="J249" s="21">
        <f t="shared" si="72"/>
        <v>0</v>
      </c>
      <c r="K249" s="27"/>
      <c r="L249" s="21">
        <f t="shared" ref="L249" ca="1" si="73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:J256" si="74">SUM(G250:G255)</f>
        <v>0</v>
      </c>
      <c r="H256" s="21">
        <f t="shared" si="74"/>
        <v>0</v>
      </c>
      <c r="I256" s="21">
        <f t="shared" si="74"/>
        <v>0</v>
      </c>
      <c r="J256" s="21">
        <f t="shared" si="74"/>
        <v>0</v>
      </c>
      <c r="K256" s="27"/>
      <c r="L256" s="21">
        <f t="shared" ref="L256" ca="1" si="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0</v>
      </c>
      <c r="G257" s="34">
        <f t="shared" ref="G257:J257" si="76">G223+G227+G237+G242+G249+G256</f>
        <v>0</v>
      </c>
      <c r="H257" s="34">
        <f t="shared" si="76"/>
        <v>0</v>
      </c>
      <c r="I257" s="34">
        <f t="shared" si="76"/>
        <v>0</v>
      </c>
      <c r="J257" s="34">
        <f t="shared" si="76"/>
        <v>0</v>
      </c>
      <c r="K257" s="35"/>
      <c r="L257" s="34">
        <f t="shared" ref="L257" ca="1" si="77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 t="s">
        <v>27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 t="s">
        <v>77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:J265" si="78">SUM(G258:G264)</f>
        <v>0</v>
      </c>
      <c r="H265" s="21">
        <f t="shared" si="78"/>
        <v>0</v>
      </c>
      <c r="I265" s="21">
        <f t="shared" si="78"/>
        <v>0</v>
      </c>
      <c r="J265" s="21">
        <f t="shared" si="78"/>
        <v>0</v>
      </c>
      <c r="K265" s="27"/>
      <c r="L265" s="21">
        <f t="shared" si="65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:J269" si="79">SUM(G266:G268)</f>
        <v>0</v>
      </c>
      <c r="H269" s="21">
        <f t="shared" si="79"/>
        <v>0</v>
      </c>
      <c r="I269" s="21">
        <f t="shared" si="79"/>
        <v>0</v>
      </c>
      <c r="J269" s="21">
        <f t="shared" si="79"/>
        <v>0</v>
      </c>
      <c r="K269" s="27"/>
      <c r="L269" s="21">
        <f t="shared" ref="L269" ca="1" si="80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:J279" si="81">SUM(G270:G278)</f>
        <v>0</v>
      </c>
      <c r="H279" s="21">
        <f t="shared" si="81"/>
        <v>0</v>
      </c>
      <c r="I279" s="21">
        <f t="shared" si="81"/>
        <v>0</v>
      </c>
      <c r="J279" s="21">
        <f t="shared" si="81"/>
        <v>0</v>
      </c>
      <c r="K279" s="27"/>
      <c r="L279" s="21">
        <f t="shared" ref="L279" ca="1" si="82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:J284" si="83">SUM(G280:G283)</f>
        <v>0</v>
      </c>
      <c r="H284" s="21">
        <f t="shared" si="83"/>
        <v>0</v>
      </c>
      <c r="I284" s="21">
        <f t="shared" si="83"/>
        <v>0</v>
      </c>
      <c r="J284" s="21">
        <f t="shared" si="83"/>
        <v>0</v>
      </c>
      <c r="K284" s="27"/>
      <c r="L284" s="21">
        <f t="shared" ref="L284" ca="1" si="84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:J291" si="85">SUM(G285:G290)</f>
        <v>0</v>
      </c>
      <c r="H291" s="21">
        <f t="shared" si="85"/>
        <v>0</v>
      </c>
      <c r="I291" s="21">
        <f t="shared" si="85"/>
        <v>0</v>
      </c>
      <c r="J291" s="21">
        <f t="shared" si="85"/>
        <v>0</v>
      </c>
      <c r="K291" s="27"/>
      <c r="L291" s="21">
        <f t="shared" ref="L291" ca="1" si="86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:J298" si="87">SUM(G292:G297)</f>
        <v>0</v>
      </c>
      <c r="H298" s="21">
        <f t="shared" si="87"/>
        <v>0</v>
      </c>
      <c r="I298" s="21">
        <f t="shared" si="87"/>
        <v>0</v>
      </c>
      <c r="J298" s="21">
        <f t="shared" si="87"/>
        <v>0</v>
      </c>
      <c r="K298" s="27"/>
      <c r="L298" s="21">
        <f t="shared" ref="L298" ca="1" si="88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0</v>
      </c>
      <c r="G299" s="34">
        <f t="shared" ref="G299:J299" si="89">G265+G269+G279+G284+G291+G298</f>
        <v>0</v>
      </c>
      <c r="H299" s="34">
        <f t="shared" si="89"/>
        <v>0</v>
      </c>
      <c r="I299" s="34">
        <f t="shared" si="89"/>
        <v>0</v>
      </c>
      <c r="J299" s="34">
        <f t="shared" si="89"/>
        <v>0</v>
      </c>
      <c r="K299" s="35"/>
      <c r="L299" s="34">
        <f t="shared" ref="L299" ca="1" si="90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82</v>
      </c>
      <c r="F300" s="48">
        <v>200</v>
      </c>
      <c r="G300" s="48">
        <v>0.4</v>
      </c>
      <c r="H300" s="48">
        <v>7.5</v>
      </c>
      <c r="I300" s="48">
        <v>1.8</v>
      </c>
      <c r="J300" s="48">
        <v>255</v>
      </c>
      <c r="K300" s="49">
        <v>311</v>
      </c>
      <c r="L300" s="48">
        <v>47.02</v>
      </c>
    </row>
    <row r="301" spans="1:12" ht="15" x14ac:dyDescent="0.25">
      <c r="A301" s="25"/>
      <c r="B301" s="16"/>
      <c r="C301" s="11"/>
      <c r="D301" s="6" t="s">
        <v>27</v>
      </c>
      <c r="E301" s="50" t="s">
        <v>73</v>
      </c>
      <c r="F301" s="51">
        <v>80</v>
      </c>
      <c r="G301" s="51">
        <v>1.4</v>
      </c>
      <c r="H301" s="51">
        <v>3.1</v>
      </c>
      <c r="I301" s="51">
        <v>4.4000000000000004</v>
      </c>
      <c r="J301" s="51">
        <v>51</v>
      </c>
      <c r="K301" s="52">
        <v>55</v>
      </c>
      <c r="L301" s="51">
        <v>10.94</v>
      </c>
    </row>
    <row r="302" spans="1:12" ht="15" x14ac:dyDescent="0.25">
      <c r="A302" s="25"/>
      <c r="B302" s="16"/>
      <c r="C302" s="11"/>
      <c r="D302" s="7" t="s">
        <v>22</v>
      </c>
      <c r="E302" s="50" t="s">
        <v>53</v>
      </c>
      <c r="F302" s="51">
        <v>200</v>
      </c>
      <c r="G302" s="51">
        <v>0.2</v>
      </c>
      <c r="H302" s="51"/>
      <c r="I302" s="51">
        <v>4.9000000000000004</v>
      </c>
      <c r="J302" s="51">
        <v>21</v>
      </c>
      <c r="K302" s="52">
        <v>431</v>
      </c>
      <c r="L302" s="51">
        <v>3.06</v>
      </c>
    </row>
    <row r="303" spans="1:12" ht="15" x14ac:dyDescent="0.25">
      <c r="A303" s="25"/>
      <c r="B303" s="16"/>
      <c r="C303" s="11"/>
      <c r="D303" s="7" t="s">
        <v>23</v>
      </c>
      <c r="E303" s="50" t="s">
        <v>51</v>
      </c>
      <c r="F303" s="51">
        <v>50</v>
      </c>
      <c r="G303" s="51">
        <v>3.6</v>
      </c>
      <c r="H303" s="51">
        <v>0.3</v>
      </c>
      <c r="I303" s="51">
        <v>22.8</v>
      </c>
      <c r="J303" s="51">
        <v>107</v>
      </c>
      <c r="K303" s="52"/>
      <c r="L303" s="51">
        <v>2.7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530</v>
      </c>
      <c r="G307" s="21">
        <f t="shared" ref="G307:J307" si="91">SUM(G300:G306)</f>
        <v>5.6</v>
      </c>
      <c r="H307" s="21">
        <f t="shared" si="91"/>
        <v>10.9</v>
      </c>
      <c r="I307" s="21">
        <f t="shared" si="91"/>
        <v>33.900000000000006</v>
      </c>
      <c r="J307" s="21">
        <f t="shared" si="91"/>
        <v>434</v>
      </c>
      <c r="K307" s="27"/>
      <c r="L307" s="21">
        <f t="shared" ref="L307:L349" si="92">SUM(L300:L306)</f>
        <v>63.720000000000006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:J311" si="93">SUM(G308:G310)</f>
        <v>0</v>
      </c>
      <c r="H311" s="21">
        <f t="shared" si="93"/>
        <v>0</v>
      </c>
      <c r="I311" s="21">
        <f t="shared" si="93"/>
        <v>0</v>
      </c>
      <c r="J311" s="21">
        <f t="shared" si="93"/>
        <v>0</v>
      </c>
      <c r="K311" s="27"/>
      <c r="L311" s="21">
        <f t="shared" ref="L311" ca="1" si="9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83</v>
      </c>
      <c r="F312" s="51">
        <v>80</v>
      </c>
      <c r="G312" s="51">
        <v>0.6</v>
      </c>
      <c r="H312" s="51">
        <v>0.1</v>
      </c>
      <c r="I312" s="51">
        <v>1.7</v>
      </c>
      <c r="J312" s="51">
        <v>9</v>
      </c>
      <c r="K312" s="52">
        <v>71</v>
      </c>
      <c r="L312" s="51">
        <v>12</v>
      </c>
    </row>
    <row r="313" spans="1:12" ht="15" x14ac:dyDescent="0.25">
      <c r="A313" s="25"/>
      <c r="B313" s="16"/>
      <c r="C313" s="11"/>
      <c r="D313" s="7" t="s">
        <v>28</v>
      </c>
      <c r="E313" s="50" t="s">
        <v>70</v>
      </c>
      <c r="F313" s="51">
        <v>200</v>
      </c>
      <c r="G313" s="51">
        <v>1.3</v>
      </c>
      <c r="H313" s="51">
        <v>2.1</v>
      </c>
      <c r="I313" s="51">
        <v>9.6999999999999993</v>
      </c>
      <c r="J313" s="51">
        <v>62</v>
      </c>
      <c r="K313" s="52">
        <v>100</v>
      </c>
      <c r="L313" s="51">
        <v>6.87</v>
      </c>
    </row>
    <row r="314" spans="1:12" ht="15" x14ac:dyDescent="0.25">
      <c r="A314" s="25"/>
      <c r="B314" s="16"/>
      <c r="C314" s="11"/>
      <c r="D314" s="7" t="s">
        <v>29</v>
      </c>
      <c r="E314" s="50" t="s">
        <v>84</v>
      </c>
      <c r="F314" s="51">
        <v>250</v>
      </c>
      <c r="G314" s="51">
        <v>3.5</v>
      </c>
      <c r="H314" s="51">
        <v>6.5</v>
      </c>
      <c r="I314" s="51">
        <v>20.2</v>
      </c>
      <c r="J314" s="51">
        <v>417</v>
      </c>
      <c r="K314" s="52">
        <v>351</v>
      </c>
      <c r="L314" s="51">
        <v>41.85</v>
      </c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68</v>
      </c>
      <c r="F316" s="51">
        <v>200</v>
      </c>
      <c r="G316" s="51"/>
      <c r="H316" s="51"/>
      <c r="I316" s="51">
        <v>9.1</v>
      </c>
      <c r="J316" s="51">
        <v>36</v>
      </c>
      <c r="K316" s="52">
        <v>402</v>
      </c>
      <c r="L316" s="51">
        <v>4</v>
      </c>
    </row>
    <row r="317" spans="1:12" ht="15" x14ac:dyDescent="0.25">
      <c r="A317" s="25"/>
      <c r="B317" s="16"/>
      <c r="C317" s="11"/>
      <c r="D317" s="7" t="s">
        <v>32</v>
      </c>
      <c r="E317" s="50" t="s">
        <v>51</v>
      </c>
      <c r="F317" s="51">
        <v>30</v>
      </c>
      <c r="G317" s="51">
        <v>2.2000000000000002</v>
      </c>
      <c r="H317" s="51">
        <v>0.2</v>
      </c>
      <c r="I317" s="51">
        <v>13.7</v>
      </c>
      <c r="J317" s="51">
        <v>64</v>
      </c>
      <c r="K317" s="52"/>
      <c r="L317" s="51">
        <v>2.7</v>
      </c>
    </row>
    <row r="318" spans="1:12" ht="15" x14ac:dyDescent="0.25">
      <c r="A318" s="25"/>
      <c r="B318" s="16"/>
      <c r="C318" s="11"/>
      <c r="D318" s="7" t="s">
        <v>33</v>
      </c>
      <c r="E318" s="50" t="s">
        <v>52</v>
      </c>
      <c r="F318" s="51">
        <v>40</v>
      </c>
      <c r="G318" s="51">
        <v>2.7</v>
      </c>
      <c r="H318" s="51">
        <v>0.4</v>
      </c>
      <c r="I318" s="51">
        <v>17</v>
      </c>
      <c r="J318" s="51">
        <v>82</v>
      </c>
      <c r="K318" s="52"/>
      <c r="L318" s="51">
        <v>2.2000000000000002</v>
      </c>
    </row>
    <row r="319" spans="1:12" ht="15" x14ac:dyDescent="0.25">
      <c r="A319" s="25"/>
      <c r="B319" s="16"/>
      <c r="C319" s="11"/>
      <c r="D319" s="6" t="s">
        <v>24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800</v>
      </c>
      <c r="G321" s="21">
        <f t="shared" ref="G321:J321" si="95">SUM(G312:G320)</f>
        <v>10.3</v>
      </c>
      <c r="H321" s="21">
        <f t="shared" si="95"/>
        <v>9.2999999999999989</v>
      </c>
      <c r="I321" s="21">
        <f t="shared" si="95"/>
        <v>71.399999999999991</v>
      </c>
      <c r="J321" s="21">
        <f t="shared" si="95"/>
        <v>670</v>
      </c>
      <c r="K321" s="27"/>
      <c r="L321" s="21">
        <f t="shared" ref="L321" ca="1" si="96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:J326" si="97">SUM(G322:G325)</f>
        <v>0</v>
      </c>
      <c r="H326" s="21">
        <f t="shared" si="97"/>
        <v>0</v>
      </c>
      <c r="I326" s="21">
        <f t="shared" si="97"/>
        <v>0</v>
      </c>
      <c r="J326" s="21">
        <f t="shared" si="97"/>
        <v>0</v>
      </c>
      <c r="K326" s="27"/>
      <c r="L326" s="21">
        <f t="shared" ref="L326" ca="1" si="98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:J333" si="99">SUM(G327:G332)</f>
        <v>0</v>
      </c>
      <c r="H333" s="21">
        <f t="shared" si="99"/>
        <v>0</v>
      </c>
      <c r="I333" s="21">
        <f t="shared" si="99"/>
        <v>0</v>
      </c>
      <c r="J333" s="21">
        <f t="shared" si="99"/>
        <v>0</v>
      </c>
      <c r="K333" s="27"/>
      <c r="L333" s="21">
        <f t="shared" ref="L333" ca="1" si="100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:J340" si="101">SUM(G334:G339)</f>
        <v>0</v>
      </c>
      <c r="H340" s="21">
        <f t="shared" si="101"/>
        <v>0</v>
      </c>
      <c r="I340" s="21">
        <f t="shared" si="101"/>
        <v>0</v>
      </c>
      <c r="J340" s="21">
        <f t="shared" si="101"/>
        <v>0</v>
      </c>
      <c r="K340" s="27"/>
      <c r="L340" s="21">
        <f t="shared" ref="L340" ca="1" si="102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1330</v>
      </c>
      <c r="G341" s="34">
        <f t="shared" ref="G341:J341" si="103">G307+G311+G321+G326+G333+G340</f>
        <v>15.9</v>
      </c>
      <c r="H341" s="34">
        <f t="shared" si="103"/>
        <v>20.2</v>
      </c>
      <c r="I341" s="34">
        <f t="shared" si="103"/>
        <v>105.3</v>
      </c>
      <c r="J341" s="34">
        <f t="shared" si="103"/>
        <v>1104</v>
      </c>
      <c r="K341" s="35"/>
      <c r="L341" s="34">
        <f t="shared" ref="L341" ca="1" si="104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88</v>
      </c>
      <c r="F342" s="48">
        <v>200</v>
      </c>
      <c r="G342" s="48">
        <v>6.8</v>
      </c>
      <c r="H342" s="48">
        <v>9.6999999999999993</v>
      </c>
      <c r="I342" s="48">
        <v>34.799999999999997</v>
      </c>
      <c r="J342" s="48">
        <v>247</v>
      </c>
      <c r="K342" s="49">
        <v>190</v>
      </c>
      <c r="L342" s="48">
        <v>26.72</v>
      </c>
    </row>
    <row r="343" spans="1:12" ht="15" x14ac:dyDescent="0.25">
      <c r="A343" s="15"/>
      <c r="B343" s="16"/>
      <c r="C343" s="11"/>
      <c r="D343" s="6"/>
      <c r="E343" s="50" t="s">
        <v>46</v>
      </c>
      <c r="F343" s="51">
        <v>65</v>
      </c>
      <c r="G343" s="51">
        <v>7</v>
      </c>
      <c r="H343" s="51">
        <v>4.5999999999999996</v>
      </c>
      <c r="I343" s="51">
        <v>22.8</v>
      </c>
      <c r="J343" s="51">
        <v>160</v>
      </c>
      <c r="K343" s="52">
        <v>3</v>
      </c>
      <c r="L343" s="51">
        <v>18</v>
      </c>
    </row>
    <row r="344" spans="1:12" ht="15" x14ac:dyDescent="0.25">
      <c r="A344" s="15"/>
      <c r="B344" s="16"/>
      <c r="C344" s="11"/>
      <c r="D344" s="7" t="s">
        <v>22</v>
      </c>
      <c r="E344" s="50" t="s">
        <v>56</v>
      </c>
      <c r="F344" s="51">
        <v>200</v>
      </c>
      <c r="G344" s="51">
        <v>2.6</v>
      </c>
      <c r="H344" s="51">
        <v>2</v>
      </c>
      <c r="I344" s="51">
        <v>21.2</v>
      </c>
      <c r="J344" s="51">
        <v>111</v>
      </c>
      <c r="K344" s="52">
        <v>433</v>
      </c>
      <c r="L344" s="51">
        <v>10</v>
      </c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58</v>
      </c>
      <c r="F347" s="51">
        <v>40</v>
      </c>
      <c r="G347" s="51">
        <v>4.2</v>
      </c>
      <c r="H347" s="51">
        <v>3.8</v>
      </c>
      <c r="I347" s="51">
        <v>0.2</v>
      </c>
      <c r="J347" s="51">
        <v>49</v>
      </c>
      <c r="K347" s="52"/>
      <c r="L347" s="51">
        <v>9</v>
      </c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505</v>
      </c>
      <c r="G349" s="21">
        <f t="shared" ref="G349:J349" si="105">SUM(G342:G348)</f>
        <v>20.6</v>
      </c>
      <c r="H349" s="21">
        <f t="shared" si="105"/>
        <v>20.099999999999998</v>
      </c>
      <c r="I349" s="21">
        <f t="shared" si="105"/>
        <v>79</v>
      </c>
      <c r="J349" s="21">
        <f t="shared" si="105"/>
        <v>567</v>
      </c>
      <c r="K349" s="27"/>
      <c r="L349" s="21">
        <f t="shared" si="92"/>
        <v>63.72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:J353" si="106">SUM(G350:G352)</f>
        <v>0</v>
      </c>
      <c r="H353" s="21">
        <f t="shared" si="106"/>
        <v>0</v>
      </c>
      <c r="I353" s="21">
        <f t="shared" si="106"/>
        <v>0</v>
      </c>
      <c r="J353" s="21">
        <f t="shared" si="106"/>
        <v>0</v>
      </c>
      <c r="K353" s="27"/>
      <c r="L353" s="21">
        <f t="shared" ref="L353" ca="1" si="107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69</v>
      </c>
      <c r="F354" s="51">
        <v>80</v>
      </c>
      <c r="G354" s="51">
        <v>1.3</v>
      </c>
      <c r="H354" s="51">
        <v>4.0999999999999996</v>
      </c>
      <c r="I354" s="51">
        <v>7.1</v>
      </c>
      <c r="J354" s="51">
        <v>71</v>
      </c>
      <c r="K354" s="52">
        <v>51</v>
      </c>
      <c r="L354" s="51">
        <v>8.25</v>
      </c>
    </row>
    <row r="355" spans="1:12" ht="15" x14ac:dyDescent="0.25">
      <c r="A355" s="15"/>
      <c r="B355" s="16"/>
      <c r="C355" s="11"/>
      <c r="D355" s="7" t="s">
        <v>28</v>
      </c>
      <c r="E355" s="50" t="s">
        <v>66</v>
      </c>
      <c r="F355" s="51">
        <v>200</v>
      </c>
      <c r="G355" s="51">
        <v>3.6</v>
      </c>
      <c r="H355" s="51">
        <v>2.2999999999999998</v>
      </c>
      <c r="I355" s="51">
        <v>12</v>
      </c>
      <c r="J355" s="51">
        <v>80</v>
      </c>
      <c r="K355" s="52">
        <v>99</v>
      </c>
      <c r="L355" s="51">
        <v>6.87</v>
      </c>
    </row>
    <row r="356" spans="1:12" ht="15" x14ac:dyDescent="0.25">
      <c r="A356" s="15"/>
      <c r="B356" s="16"/>
      <c r="C356" s="11"/>
      <c r="D356" s="7" t="s">
        <v>29</v>
      </c>
      <c r="E356" s="50" t="s">
        <v>71</v>
      </c>
      <c r="F356" s="51">
        <v>100</v>
      </c>
      <c r="G356" s="51">
        <v>11.5</v>
      </c>
      <c r="H356" s="51">
        <v>6.4</v>
      </c>
      <c r="I356" s="51">
        <v>3.6</v>
      </c>
      <c r="J356" s="51">
        <v>159</v>
      </c>
      <c r="K356" s="52">
        <v>638</v>
      </c>
      <c r="L356" s="51">
        <v>34.659999999999997</v>
      </c>
    </row>
    <row r="357" spans="1:12" ht="15" x14ac:dyDescent="0.25">
      <c r="A357" s="15"/>
      <c r="B357" s="16"/>
      <c r="C357" s="11"/>
      <c r="D357" s="7" t="s">
        <v>30</v>
      </c>
      <c r="E357" s="50" t="s">
        <v>55</v>
      </c>
      <c r="F357" s="51">
        <v>150</v>
      </c>
      <c r="G357" s="51">
        <v>3.4</v>
      </c>
      <c r="H357" s="51">
        <v>5.0999999999999996</v>
      </c>
      <c r="I357" s="51">
        <v>22.1</v>
      </c>
      <c r="J357" s="51">
        <v>144</v>
      </c>
      <c r="K357" s="52">
        <v>335</v>
      </c>
      <c r="L357" s="51">
        <v>10</v>
      </c>
    </row>
    <row r="358" spans="1:12" ht="15" x14ac:dyDescent="0.25">
      <c r="A358" s="15"/>
      <c r="B358" s="16"/>
      <c r="C358" s="11"/>
      <c r="D358" s="7" t="s">
        <v>31</v>
      </c>
      <c r="E358" s="50" t="s">
        <v>57</v>
      </c>
      <c r="F358" s="51">
        <v>200</v>
      </c>
      <c r="G358" s="51"/>
      <c r="H358" s="51"/>
      <c r="I358" s="51">
        <v>26.5</v>
      </c>
      <c r="J358" s="51">
        <v>105</v>
      </c>
      <c r="K358" s="52">
        <v>338</v>
      </c>
      <c r="L358" s="51">
        <v>4.9400000000000004</v>
      </c>
    </row>
    <row r="359" spans="1:12" ht="15" x14ac:dyDescent="0.25">
      <c r="A359" s="15"/>
      <c r="B359" s="16"/>
      <c r="C359" s="11"/>
      <c r="D359" s="7" t="s">
        <v>32</v>
      </c>
      <c r="E359" s="50" t="s">
        <v>51</v>
      </c>
      <c r="F359" s="51">
        <v>30</v>
      </c>
      <c r="G359" s="51">
        <v>2.2000000000000002</v>
      </c>
      <c r="H359" s="51">
        <v>0.2</v>
      </c>
      <c r="I359" s="51">
        <v>13.7</v>
      </c>
      <c r="J359" s="51">
        <v>64</v>
      </c>
      <c r="K359" s="52"/>
      <c r="L359" s="51">
        <v>2.7</v>
      </c>
    </row>
    <row r="360" spans="1:12" ht="15" x14ac:dyDescent="0.25">
      <c r="A360" s="15"/>
      <c r="B360" s="16"/>
      <c r="C360" s="11"/>
      <c r="D360" s="7" t="s">
        <v>33</v>
      </c>
      <c r="E360" s="50" t="s">
        <v>52</v>
      </c>
      <c r="F360" s="51">
        <v>40</v>
      </c>
      <c r="G360" s="51">
        <v>2.7</v>
      </c>
      <c r="H360" s="51">
        <v>0.4</v>
      </c>
      <c r="I360" s="51">
        <v>17</v>
      </c>
      <c r="J360" s="51">
        <v>82</v>
      </c>
      <c r="K360" s="52"/>
      <c r="L360" s="51">
        <v>2.2000000000000002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800</v>
      </c>
      <c r="G363" s="21">
        <f t="shared" ref="G363:J363" si="108">SUM(G354:G362)</f>
        <v>24.699999999999996</v>
      </c>
      <c r="H363" s="21">
        <f t="shared" si="108"/>
        <v>18.499999999999996</v>
      </c>
      <c r="I363" s="21">
        <f t="shared" si="108"/>
        <v>102.00000000000001</v>
      </c>
      <c r="J363" s="21">
        <f t="shared" si="108"/>
        <v>705</v>
      </c>
      <c r="K363" s="27"/>
      <c r="L363" s="21">
        <f t="shared" ref="L363" ca="1" si="109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:J368" si="110">SUM(G364:G367)</f>
        <v>0</v>
      </c>
      <c r="H368" s="21">
        <f t="shared" si="110"/>
        <v>0</v>
      </c>
      <c r="I368" s="21">
        <f t="shared" si="110"/>
        <v>0</v>
      </c>
      <c r="J368" s="21">
        <f t="shared" si="110"/>
        <v>0</v>
      </c>
      <c r="K368" s="27"/>
      <c r="L368" s="21">
        <f t="shared" ref="L368" ca="1" si="111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:J375" si="112">SUM(G369:G374)</f>
        <v>0</v>
      </c>
      <c r="H375" s="21">
        <f t="shared" si="112"/>
        <v>0</v>
      </c>
      <c r="I375" s="21">
        <f t="shared" si="112"/>
        <v>0</v>
      </c>
      <c r="J375" s="21">
        <f t="shared" si="112"/>
        <v>0</v>
      </c>
      <c r="K375" s="27"/>
      <c r="L375" s="21">
        <f t="shared" ref="L375" ca="1" si="11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:J382" si="114">SUM(G376:G381)</f>
        <v>0</v>
      </c>
      <c r="H382" s="21">
        <f t="shared" si="114"/>
        <v>0</v>
      </c>
      <c r="I382" s="21">
        <f t="shared" si="114"/>
        <v>0</v>
      </c>
      <c r="J382" s="21">
        <f t="shared" si="114"/>
        <v>0</v>
      </c>
      <c r="K382" s="27"/>
      <c r="L382" s="21">
        <f t="shared" ref="L382" ca="1" si="115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1305</v>
      </c>
      <c r="G383" s="34">
        <f t="shared" ref="G383:J383" si="116">G349+G353+G363+G368+G375+G382</f>
        <v>45.3</v>
      </c>
      <c r="H383" s="34">
        <f t="shared" si="116"/>
        <v>38.599999999999994</v>
      </c>
      <c r="I383" s="34">
        <f t="shared" si="116"/>
        <v>181</v>
      </c>
      <c r="J383" s="34">
        <f t="shared" si="116"/>
        <v>1272</v>
      </c>
      <c r="K383" s="35"/>
      <c r="L383" s="34">
        <f t="shared" ref="L383" ca="1" si="117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76</v>
      </c>
      <c r="F384" s="48">
        <v>150</v>
      </c>
      <c r="G384" s="48">
        <v>5.2</v>
      </c>
      <c r="H384" s="48">
        <v>5.2</v>
      </c>
      <c r="I384" s="48">
        <v>32.1</v>
      </c>
      <c r="J384" s="48">
        <v>191</v>
      </c>
      <c r="K384" s="49">
        <v>209</v>
      </c>
      <c r="L384" s="48">
        <v>4.87</v>
      </c>
    </row>
    <row r="385" spans="1:12" ht="15" x14ac:dyDescent="0.25">
      <c r="A385" s="25"/>
      <c r="B385" s="16"/>
      <c r="C385" s="11"/>
      <c r="D385" s="6"/>
      <c r="E385" s="50" t="s">
        <v>60</v>
      </c>
      <c r="F385" s="51">
        <v>90</v>
      </c>
      <c r="G385" s="51">
        <v>4.2</v>
      </c>
      <c r="H385" s="51">
        <v>6.2</v>
      </c>
      <c r="I385" s="51">
        <v>10.5</v>
      </c>
      <c r="J385" s="51">
        <v>111</v>
      </c>
      <c r="K385" s="52">
        <v>272</v>
      </c>
      <c r="L385" s="51">
        <v>18.010000000000002</v>
      </c>
    </row>
    <row r="386" spans="1:12" ht="15" x14ac:dyDescent="0.25">
      <c r="A386" s="25"/>
      <c r="B386" s="16"/>
      <c r="C386" s="11"/>
      <c r="D386" s="7" t="s">
        <v>22</v>
      </c>
      <c r="E386" s="50" t="s">
        <v>47</v>
      </c>
      <c r="F386" s="51">
        <v>200</v>
      </c>
      <c r="G386" s="51">
        <v>1.8</v>
      </c>
      <c r="H386" s="51">
        <v>1.4</v>
      </c>
      <c r="I386" s="51">
        <v>21.8</v>
      </c>
      <c r="J386" s="51">
        <v>106</v>
      </c>
      <c r="K386" s="52">
        <v>432</v>
      </c>
      <c r="L386" s="51">
        <v>10</v>
      </c>
    </row>
    <row r="387" spans="1:12" ht="15" x14ac:dyDescent="0.25">
      <c r="A387" s="25"/>
      <c r="B387" s="16"/>
      <c r="C387" s="11"/>
      <c r="D387" s="7" t="s">
        <v>23</v>
      </c>
      <c r="E387" s="50" t="s">
        <v>51</v>
      </c>
      <c r="F387" s="51">
        <v>40</v>
      </c>
      <c r="G387" s="51">
        <v>2.9</v>
      </c>
      <c r="H387" s="51">
        <v>0.2</v>
      </c>
      <c r="I387" s="51">
        <v>18.3</v>
      </c>
      <c r="J387" s="51">
        <v>85</v>
      </c>
      <c r="K387" s="52"/>
      <c r="L387" s="51">
        <v>3.4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 t="s">
        <v>27</v>
      </c>
      <c r="E389" s="50" t="s">
        <v>85</v>
      </c>
      <c r="F389" s="51">
        <v>80</v>
      </c>
      <c r="G389" s="51">
        <v>0.9</v>
      </c>
      <c r="H389" s="51">
        <v>3.9</v>
      </c>
      <c r="I389" s="51">
        <v>6.9</v>
      </c>
      <c r="J389" s="51">
        <v>65</v>
      </c>
      <c r="K389" s="52">
        <v>50</v>
      </c>
      <c r="L389" s="51">
        <v>27.44</v>
      </c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560</v>
      </c>
      <c r="G391" s="21">
        <f>SUM(G384:G390)</f>
        <v>15.000000000000002</v>
      </c>
      <c r="H391" s="21">
        <f>SUM(H384:H390)</f>
        <v>16.899999999999999</v>
      </c>
      <c r="I391" s="21">
        <f>SUM(I384:I390)</f>
        <v>89.600000000000009</v>
      </c>
      <c r="J391" s="21">
        <f>SUM(J384:J390)</f>
        <v>558</v>
      </c>
      <c r="K391" s="27"/>
      <c r="L391" s="21">
        <f t="shared" ref="L391:L433" si="118">SUM(L384:L390)</f>
        <v>63.72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:J395" si="119">SUM(G392:G394)</f>
        <v>0</v>
      </c>
      <c r="H395" s="21">
        <f t="shared" si="119"/>
        <v>0</v>
      </c>
      <c r="I395" s="21">
        <f t="shared" si="119"/>
        <v>0</v>
      </c>
      <c r="J395" s="21">
        <f t="shared" si="119"/>
        <v>0</v>
      </c>
      <c r="K395" s="27"/>
      <c r="L395" s="21">
        <f t="shared" ref="L395" ca="1" si="120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86</v>
      </c>
      <c r="F396" s="51">
        <v>80</v>
      </c>
      <c r="G396" s="51">
        <v>1.5</v>
      </c>
      <c r="H396" s="51">
        <v>7.1</v>
      </c>
      <c r="I396" s="51">
        <v>6.2</v>
      </c>
      <c r="J396" s="51">
        <v>95</v>
      </c>
      <c r="K396" s="52">
        <v>214</v>
      </c>
      <c r="L396" s="51">
        <v>10</v>
      </c>
    </row>
    <row r="397" spans="1:12" ht="15" x14ac:dyDescent="0.25">
      <c r="A397" s="25"/>
      <c r="B397" s="16"/>
      <c r="C397" s="11"/>
      <c r="D397" s="7" t="s">
        <v>28</v>
      </c>
      <c r="E397" s="50" t="s">
        <v>54</v>
      </c>
      <c r="F397" s="51">
        <v>200</v>
      </c>
      <c r="G397" s="51">
        <v>1.7</v>
      </c>
      <c r="H397" s="51">
        <v>3.5</v>
      </c>
      <c r="I397" s="51">
        <v>6.9</v>
      </c>
      <c r="J397" s="51">
        <v>64</v>
      </c>
      <c r="K397" s="52">
        <v>84</v>
      </c>
      <c r="L397" s="51">
        <v>6.62</v>
      </c>
    </row>
    <row r="398" spans="1:12" ht="15" x14ac:dyDescent="0.25">
      <c r="A398" s="25"/>
      <c r="B398" s="16"/>
      <c r="C398" s="11"/>
      <c r="D398" s="7" t="s">
        <v>29</v>
      </c>
      <c r="E398" s="50" t="s">
        <v>67</v>
      </c>
      <c r="F398" s="51">
        <v>250</v>
      </c>
      <c r="G398" s="51">
        <v>18.899999999999999</v>
      </c>
      <c r="H398" s="51">
        <v>10.5</v>
      </c>
      <c r="I398" s="51">
        <v>2.6</v>
      </c>
      <c r="J398" s="51">
        <v>248</v>
      </c>
      <c r="K398" s="52">
        <v>311</v>
      </c>
      <c r="L398" s="51">
        <v>25.41</v>
      </c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72</v>
      </c>
      <c r="F400" s="51">
        <v>200</v>
      </c>
      <c r="G400" s="51">
        <v>0.2</v>
      </c>
      <c r="H400" s="51"/>
      <c r="I400" s="51">
        <v>19.8</v>
      </c>
      <c r="J400" s="51">
        <v>80</v>
      </c>
      <c r="K400" s="52">
        <v>436</v>
      </c>
      <c r="L400" s="51">
        <v>5.69</v>
      </c>
    </row>
    <row r="401" spans="1:12" ht="15" x14ac:dyDescent="0.25">
      <c r="A401" s="25"/>
      <c r="B401" s="16"/>
      <c r="C401" s="11"/>
      <c r="D401" s="7" t="s">
        <v>32</v>
      </c>
      <c r="E401" s="50" t="s">
        <v>51</v>
      </c>
      <c r="F401" s="51">
        <v>30</v>
      </c>
      <c r="G401" s="51">
        <v>2.2000000000000002</v>
      </c>
      <c r="H401" s="51">
        <v>0.2</v>
      </c>
      <c r="I401" s="51">
        <v>13.7</v>
      </c>
      <c r="J401" s="51">
        <v>64</v>
      </c>
      <c r="K401" s="52"/>
      <c r="L401" s="51">
        <v>2.7</v>
      </c>
    </row>
    <row r="402" spans="1:12" ht="15" x14ac:dyDescent="0.25">
      <c r="A402" s="25"/>
      <c r="B402" s="16"/>
      <c r="C402" s="11"/>
      <c r="D402" s="7" t="s">
        <v>33</v>
      </c>
      <c r="E402" s="50" t="s">
        <v>52</v>
      </c>
      <c r="F402" s="51">
        <v>40</v>
      </c>
      <c r="G402" s="51">
        <v>2.6</v>
      </c>
      <c r="H402" s="51">
        <v>0.4</v>
      </c>
      <c r="I402" s="51">
        <v>17</v>
      </c>
      <c r="J402" s="51">
        <v>82</v>
      </c>
      <c r="K402" s="52"/>
      <c r="L402" s="51">
        <v>2.2000000000000002</v>
      </c>
    </row>
    <row r="403" spans="1:12" ht="15" x14ac:dyDescent="0.25">
      <c r="A403" s="25"/>
      <c r="B403" s="16"/>
      <c r="C403" s="11"/>
      <c r="D403" s="6" t="s">
        <v>31</v>
      </c>
      <c r="E403" s="50" t="s">
        <v>63</v>
      </c>
      <c r="F403" s="51">
        <v>200</v>
      </c>
      <c r="G403" s="51">
        <v>0.7</v>
      </c>
      <c r="H403" s="51">
        <v>0.7</v>
      </c>
      <c r="I403" s="51">
        <v>15.7</v>
      </c>
      <c r="J403" s="51">
        <v>74</v>
      </c>
      <c r="K403" s="52"/>
      <c r="L403" s="51">
        <v>17</v>
      </c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1000</v>
      </c>
      <c r="G405" s="21">
        <f t="shared" ref="G405:J405" si="121">SUM(G396:G404)</f>
        <v>27.799999999999997</v>
      </c>
      <c r="H405" s="21">
        <f t="shared" si="121"/>
        <v>22.4</v>
      </c>
      <c r="I405" s="21">
        <f t="shared" si="121"/>
        <v>81.900000000000006</v>
      </c>
      <c r="J405" s="21">
        <f t="shared" si="121"/>
        <v>707</v>
      </c>
      <c r="K405" s="27"/>
      <c r="L405" s="21">
        <f t="shared" ref="L405" ca="1" si="122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:J410" si="123">SUM(G406:G409)</f>
        <v>0</v>
      </c>
      <c r="H410" s="21">
        <f t="shared" si="123"/>
        <v>0</v>
      </c>
      <c r="I410" s="21">
        <f t="shared" si="123"/>
        <v>0</v>
      </c>
      <c r="J410" s="21">
        <f t="shared" si="123"/>
        <v>0</v>
      </c>
      <c r="K410" s="27"/>
      <c r="L410" s="21">
        <f t="shared" ref="L410" ca="1" si="124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:J417" si="125">SUM(G411:G416)</f>
        <v>0</v>
      </c>
      <c r="H417" s="21">
        <f t="shared" si="125"/>
        <v>0</v>
      </c>
      <c r="I417" s="21">
        <f t="shared" si="125"/>
        <v>0</v>
      </c>
      <c r="J417" s="21">
        <f t="shared" si="125"/>
        <v>0</v>
      </c>
      <c r="K417" s="27"/>
      <c r="L417" s="21">
        <f t="shared" ref="L417" ca="1" si="126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:J424" si="127">SUM(G418:G423)</f>
        <v>0</v>
      </c>
      <c r="H424" s="21">
        <f t="shared" si="127"/>
        <v>0</v>
      </c>
      <c r="I424" s="21">
        <f t="shared" si="127"/>
        <v>0</v>
      </c>
      <c r="J424" s="21">
        <f t="shared" si="127"/>
        <v>0</v>
      </c>
      <c r="K424" s="27"/>
      <c r="L424" s="21">
        <f t="shared" ref="L424" ca="1" si="128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1560</v>
      </c>
      <c r="G425" s="34">
        <f t="shared" ref="G425:J425" si="129">G391+G395+G405+G410+G417+G424</f>
        <v>42.8</v>
      </c>
      <c r="H425" s="34">
        <f t="shared" si="129"/>
        <v>39.299999999999997</v>
      </c>
      <c r="I425" s="34">
        <f t="shared" si="129"/>
        <v>171.5</v>
      </c>
      <c r="J425" s="34">
        <f t="shared" si="129"/>
        <v>1265</v>
      </c>
      <c r="K425" s="35"/>
      <c r="L425" s="34">
        <f t="shared" ref="L425" ca="1" si="130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49</v>
      </c>
      <c r="F426" s="48">
        <v>90</v>
      </c>
      <c r="G426" s="48">
        <v>1.2</v>
      </c>
      <c r="H426" s="48">
        <v>3.9</v>
      </c>
      <c r="I426" s="48">
        <v>8.4</v>
      </c>
      <c r="J426" s="48">
        <v>166</v>
      </c>
      <c r="K426" s="49">
        <v>170</v>
      </c>
      <c r="L426" s="48">
        <v>54.6</v>
      </c>
    </row>
    <row r="427" spans="1:12" ht="15" x14ac:dyDescent="0.25">
      <c r="A427" s="25"/>
      <c r="B427" s="16"/>
      <c r="C427" s="11"/>
      <c r="D427" s="6"/>
      <c r="E427" s="50" t="s">
        <v>81</v>
      </c>
      <c r="F427" s="51">
        <v>160</v>
      </c>
      <c r="G427" s="51">
        <v>4.8</v>
      </c>
      <c r="H427" s="51">
        <v>5.0999999999999996</v>
      </c>
      <c r="I427" s="51">
        <v>20.6</v>
      </c>
      <c r="J427" s="51">
        <v>144</v>
      </c>
      <c r="K427" s="52"/>
      <c r="L427" s="51">
        <v>2.9</v>
      </c>
    </row>
    <row r="428" spans="1:12" ht="15" x14ac:dyDescent="0.25">
      <c r="A428" s="25"/>
      <c r="B428" s="16"/>
      <c r="C428" s="11"/>
      <c r="D428" s="7" t="s">
        <v>22</v>
      </c>
      <c r="E428" s="50" t="s">
        <v>65</v>
      </c>
      <c r="F428" s="51">
        <v>200</v>
      </c>
      <c r="G428" s="51">
        <v>0.2</v>
      </c>
      <c r="H428" s="51"/>
      <c r="I428" s="51">
        <v>14.1</v>
      </c>
      <c r="J428" s="51">
        <v>56</v>
      </c>
      <c r="K428" s="52">
        <v>440</v>
      </c>
      <c r="L428" s="51">
        <v>2.82</v>
      </c>
    </row>
    <row r="429" spans="1:12" ht="15" x14ac:dyDescent="0.25">
      <c r="A429" s="25"/>
      <c r="B429" s="16"/>
      <c r="C429" s="11"/>
      <c r="D429" s="7" t="s">
        <v>23</v>
      </c>
      <c r="E429" s="50" t="s">
        <v>51</v>
      </c>
      <c r="F429" s="51">
        <v>50</v>
      </c>
      <c r="G429" s="51">
        <v>3.6</v>
      </c>
      <c r="H429" s="51">
        <v>0.3</v>
      </c>
      <c r="I429" s="51">
        <v>22.8</v>
      </c>
      <c r="J429" s="51">
        <v>107</v>
      </c>
      <c r="K429" s="52"/>
      <c r="L429" s="51">
        <v>3.4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:J433" si="131">SUM(G426:G432)</f>
        <v>9.8000000000000007</v>
      </c>
      <c r="H433" s="21">
        <f t="shared" si="131"/>
        <v>9.3000000000000007</v>
      </c>
      <c r="I433" s="21">
        <f t="shared" si="131"/>
        <v>65.900000000000006</v>
      </c>
      <c r="J433" s="21">
        <f t="shared" si="131"/>
        <v>473</v>
      </c>
      <c r="K433" s="27"/>
      <c r="L433" s="21">
        <f t="shared" si="118"/>
        <v>63.72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:J437" si="132">SUM(G434:G436)</f>
        <v>0</v>
      </c>
      <c r="H437" s="21">
        <f t="shared" si="132"/>
        <v>0</v>
      </c>
      <c r="I437" s="21">
        <f t="shared" si="132"/>
        <v>0</v>
      </c>
      <c r="J437" s="21">
        <f t="shared" si="132"/>
        <v>0</v>
      </c>
      <c r="K437" s="27"/>
      <c r="L437" s="21">
        <f t="shared" ref="L437" ca="1" si="133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73</v>
      </c>
      <c r="F438" s="51">
        <v>80</v>
      </c>
      <c r="G438" s="51">
        <v>1.4</v>
      </c>
      <c r="H438" s="51">
        <v>3.1</v>
      </c>
      <c r="I438" s="51">
        <v>4.4000000000000004</v>
      </c>
      <c r="J438" s="51">
        <v>51</v>
      </c>
      <c r="K438" s="52">
        <v>55</v>
      </c>
      <c r="L438" s="51">
        <v>10.94</v>
      </c>
    </row>
    <row r="439" spans="1:12" ht="15" x14ac:dyDescent="0.25">
      <c r="A439" s="25"/>
      <c r="B439" s="16"/>
      <c r="C439" s="11"/>
      <c r="D439" s="7" t="s">
        <v>28</v>
      </c>
      <c r="E439" s="50" t="s">
        <v>74</v>
      </c>
      <c r="F439" s="51">
        <v>200</v>
      </c>
      <c r="G439" s="51">
        <v>1.6</v>
      </c>
      <c r="H439" s="51">
        <v>2.1</v>
      </c>
      <c r="I439" s="51">
        <v>12.4</v>
      </c>
      <c r="J439" s="51">
        <v>74</v>
      </c>
      <c r="K439" s="52">
        <v>98</v>
      </c>
      <c r="L439" s="51">
        <v>4.62</v>
      </c>
    </row>
    <row r="440" spans="1:12" ht="15" x14ac:dyDescent="0.25">
      <c r="A440" s="25"/>
      <c r="B440" s="16"/>
      <c r="C440" s="11"/>
      <c r="D440" s="7" t="s">
        <v>29</v>
      </c>
      <c r="E440" s="50" t="s">
        <v>75</v>
      </c>
      <c r="F440" s="51">
        <v>90</v>
      </c>
      <c r="G440" s="51">
        <v>2.5</v>
      </c>
      <c r="H440" s="51">
        <v>6.2</v>
      </c>
      <c r="I440" s="51">
        <v>13.3</v>
      </c>
      <c r="J440" s="51">
        <v>190</v>
      </c>
      <c r="K440" s="52">
        <v>314</v>
      </c>
      <c r="L440" s="51">
        <v>39.369999999999997</v>
      </c>
    </row>
    <row r="441" spans="1:12" ht="15" x14ac:dyDescent="0.25">
      <c r="A441" s="25"/>
      <c r="B441" s="16"/>
      <c r="C441" s="11"/>
      <c r="D441" s="7" t="s">
        <v>30</v>
      </c>
      <c r="E441" s="50" t="s">
        <v>55</v>
      </c>
      <c r="F441" s="51">
        <v>160</v>
      </c>
      <c r="G441" s="51">
        <v>3.7</v>
      </c>
      <c r="H441" s="51">
        <v>5.4</v>
      </c>
      <c r="I441" s="51">
        <v>23.7</v>
      </c>
      <c r="J441" s="51">
        <v>154</v>
      </c>
      <c r="K441" s="52">
        <v>209</v>
      </c>
      <c r="L441" s="51">
        <v>4.87</v>
      </c>
    </row>
    <row r="442" spans="1:12" ht="15" x14ac:dyDescent="0.25">
      <c r="A442" s="25"/>
      <c r="B442" s="16"/>
      <c r="C442" s="11"/>
      <c r="D442" s="7" t="s">
        <v>31</v>
      </c>
      <c r="E442" s="50" t="s">
        <v>62</v>
      </c>
      <c r="F442" s="51">
        <v>200</v>
      </c>
      <c r="G442" s="51">
        <v>0.1</v>
      </c>
      <c r="H442" s="51"/>
      <c r="I442" s="51">
        <v>22.3</v>
      </c>
      <c r="J442" s="51">
        <v>91</v>
      </c>
      <c r="K442" s="52">
        <v>440</v>
      </c>
      <c r="L442" s="51">
        <v>4.92</v>
      </c>
    </row>
    <row r="443" spans="1:12" ht="15" x14ac:dyDescent="0.25">
      <c r="A443" s="25"/>
      <c r="B443" s="16"/>
      <c r="C443" s="11"/>
      <c r="D443" s="7" t="s">
        <v>32</v>
      </c>
      <c r="E443" s="50" t="s">
        <v>51</v>
      </c>
      <c r="F443" s="51">
        <v>30</v>
      </c>
      <c r="G443" s="51">
        <v>2.2000000000000002</v>
      </c>
      <c r="H443" s="51">
        <v>0.2</v>
      </c>
      <c r="I443" s="51">
        <v>13.7</v>
      </c>
      <c r="J443" s="51">
        <v>64</v>
      </c>
      <c r="K443" s="52"/>
      <c r="L443" s="51">
        <v>2.7</v>
      </c>
    </row>
    <row r="444" spans="1:12" ht="15" x14ac:dyDescent="0.25">
      <c r="A444" s="25"/>
      <c r="B444" s="16"/>
      <c r="C444" s="11"/>
      <c r="D444" s="7" t="s">
        <v>33</v>
      </c>
      <c r="E444" s="50" t="s">
        <v>52</v>
      </c>
      <c r="F444" s="51">
        <v>40</v>
      </c>
      <c r="G444" s="51">
        <v>2.7</v>
      </c>
      <c r="H444" s="51">
        <v>0.4</v>
      </c>
      <c r="I444" s="51">
        <v>17</v>
      </c>
      <c r="J444" s="51">
        <v>82</v>
      </c>
      <c r="K444" s="52"/>
      <c r="L444" s="51">
        <v>2.2000000000000002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800</v>
      </c>
      <c r="G447" s="21">
        <f t="shared" ref="G447:J447" si="134">SUM(G438:G446)</f>
        <v>14.2</v>
      </c>
      <c r="H447" s="21">
        <f t="shared" si="134"/>
        <v>17.399999999999999</v>
      </c>
      <c r="I447" s="21">
        <f t="shared" si="134"/>
        <v>106.8</v>
      </c>
      <c r="J447" s="21">
        <f t="shared" si="134"/>
        <v>706</v>
      </c>
      <c r="K447" s="27"/>
      <c r="L447" s="21">
        <f t="shared" ref="L447" ca="1" si="135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:J452" si="136">SUM(G448:G451)</f>
        <v>0</v>
      </c>
      <c r="H452" s="21">
        <f t="shared" si="136"/>
        <v>0</v>
      </c>
      <c r="I452" s="21">
        <f t="shared" si="136"/>
        <v>0</v>
      </c>
      <c r="J452" s="21">
        <f t="shared" si="136"/>
        <v>0</v>
      </c>
      <c r="K452" s="27"/>
      <c r="L452" s="21">
        <f t="shared" ref="L452" ca="1" si="1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:J459" si="138">SUM(G453:G458)</f>
        <v>0</v>
      </c>
      <c r="H459" s="21">
        <f t="shared" si="138"/>
        <v>0</v>
      </c>
      <c r="I459" s="21">
        <f t="shared" si="138"/>
        <v>0</v>
      </c>
      <c r="J459" s="21">
        <f t="shared" si="138"/>
        <v>0</v>
      </c>
      <c r="K459" s="27"/>
      <c r="L459" s="21">
        <f t="shared" ref="L459" ca="1" si="139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:J466" si="140">SUM(G460:G465)</f>
        <v>0</v>
      </c>
      <c r="H466" s="21">
        <f t="shared" si="140"/>
        <v>0</v>
      </c>
      <c r="I466" s="21">
        <f t="shared" si="140"/>
        <v>0</v>
      </c>
      <c r="J466" s="21">
        <f t="shared" si="140"/>
        <v>0</v>
      </c>
      <c r="K466" s="27"/>
      <c r="L466" s="21">
        <f t="shared" ref="L466" ca="1" si="141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1300</v>
      </c>
      <c r="G467" s="34">
        <f t="shared" ref="G467:J467" si="142">G433+G437+G447+G452+G459+G466</f>
        <v>24</v>
      </c>
      <c r="H467" s="34">
        <f t="shared" si="142"/>
        <v>26.7</v>
      </c>
      <c r="I467" s="34">
        <f t="shared" si="142"/>
        <v>172.7</v>
      </c>
      <c r="J467" s="34">
        <f t="shared" si="142"/>
        <v>1179</v>
      </c>
      <c r="K467" s="35"/>
      <c r="L467" s="34">
        <f t="shared" ref="L467" ca="1" si="143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89</v>
      </c>
      <c r="F468" s="48">
        <v>250</v>
      </c>
      <c r="G468" s="48">
        <v>7.6</v>
      </c>
      <c r="H468" s="48">
        <v>9.1</v>
      </c>
      <c r="I468" s="48">
        <v>21.9</v>
      </c>
      <c r="J468" s="48">
        <v>270</v>
      </c>
      <c r="K468" s="49">
        <v>272</v>
      </c>
      <c r="L468" s="48">
        <v>50.32</v>
      </c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56</v>
      </c>
      <c r="F470" s="51">
        <v>200</v>
      </c>
      <c r="G470" s="51">
        <v>2.6</v>
      </c>
      <c r="H470" s="51">
        <v>2</v>
      </c>
      <c r="I470" s="51">
        <v>16.7</v>
      </c>
      <c r="J470" s="51">
        <v>94</v>
      </c>
      <c r="K470" s="52">
        <v>433</v>
      </c>
      <c r="L470" s="51">
        <v>10</v>
      </c>
    </row>
    <row r="471" spans="1:12" ht="15" x14ac:dyDescent="0.25">
      <c r="A471" s="25"/>
      <c r="B471" s="16"/>
      <c r="C471" s="11"/>
      <c r="D471" s="7" t="s">
        <v>23</v>
      </c>
      <c r="E471" s="50" t="s">
        <v>90</v>
      </c>
      <c r="F471" s="51">
        <v>50</v>
      </c>
      <c r="G471" s="51">
        <v>3.6</v>
      </c>
      <c r="H471" s="51">
        <v>0.3</v>
      </c>
      <c r="I471" s="51">
        <v>22.8</v>
      </c>
      <c r="J471" s="51">
        <v>107</v>
      </c>
      <c r="K471" s="52"/>
      <c r="L471" s="51">
        <v>3.4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 t="s">
        <v>77</v>
      </c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>SUM(G468:G474)</f>
        <v>13.799999999999999</v>
      </c>
      <c r="H475" s="21">
        <f>SUM(H468:H474)</f>
        <v>11.4</v>
      </c>
      <c r="I475" s="21">
        <f>SUM(I468:I474)</f>
        <v>61.399999999999991</v>
      </c>
      <c r="J475" s="21">
        <f>SUM(J468:J474)</f>
        <v>471</v>
      </c>
      <c r="K475" s="27"/>
      <c r="L475" s="21">
        <f t="shared" ref="L475:L517" si="144">SUM(L468:L474)</f>
        <v>63.72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:J479" si="145">SUM(G476:G478)</f>
        <v>0</v>
      </c>
      <c r="H479" s="21">
        <f t="shared" si="145"/>
        <v>0</v>
      </c>
      <c r="I479" s="21">
        <f t="shared" si="145"/>
        <v>0</v>
      </c>
      <c r="J479" s="21">
        <f t="shared" si="145"/>
        <v>0</v>
      </c>
      <c r="K479" s="27"/>
      <c r="L479" s="21">
        <f t="shared" ref="L479" ca="1" si="146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91</v>
      </c>
      <c r="F480" s="51">
        <v>80</v>
      </c>
      <c r="G480" s="51">
        <v>0.8</v>
      </c>
      <c r="H480" s="51">
        <v>0.2</v>
      </c>
      <c r="I480" s="51">
        <v>2.6</v>
      </c>
      <c r="J480" s="51">
        <v>16</v>
      </c>
      <c r="K480" s="52">
        <v>50</v>
      </c>
      <c r="L480" s="51">
        <v>12</v>
      </c>
    </row>
    <row r="481" spans="1:12" ht="15" x14ac:dyDescent="0.25">
      <c r="A481" s="25"/>
      <c r="B481" s="16"/>
      <c r="C481" s="11"/>
      <c r="D481" s="7" t="s">
        <v>28</v>
      </c>
      <c r="E481" s="50" t="s">
        <v>48</v>
      </c>
      <c r="F481" s="51">
        <v>200</v>
      </c>
      <c r="G481" s="51">
        <v>1.6</v>
      </c>
      <c r="H481" s="51">
        <v>5.4</v>
      </c>
      <c r="I481" s="51">
        <v>7.7</v>
      </c>
      <c r="J481" s="51">
        <v>83</v>
      </c>
      <c r="K481" s="52">
        <v>76</v>
      </c>
      <c r="L481" s="51">
        <v>7.3</v>
      </c>
    </row>
    <row r="482" spans="1:12" ht="15" x14ac:dyDescent="0.25">
      <c r="A482" s="25"/>
      <c r="B482" s="16"/>
      <c r="C482" s="11"/>
      <c r="D482" s="7" t="s">
        <v>29</v>
      </c>
      <c r="E482" s="50" t="s">
        <v>87</v>
      </c>
      <c r="F482" s="51">
        <v>100</v>
      </c>
      <c r="G482" s="51">
        <v>36</v>
      </c>
      <c r="H482" s="51">
        <v>6</v>
      </c>
      <c r="I482" s="51">
        <v>3.2</v>
      </c>
      <c r="J482" s="51">
        <v>201</v>
      </c>
      <c r="K482" s="52">
        <v>259</v>
      </c>
      <c r="L482" s="51">
        <v>35.92</v>
      </c>
    </row>
    <row r="483" spans="1:12" ht="15" x14ac:dyDescent="0.25">
      <c r="A483" s="25"/>
      <c r="B483" s="16"/>
      <c r="C483" s="11"/>
      <c r="D483" s="7" t="s">
        <v>30</v>
      </c>
      <c r="E483" s="50" t="s">
        <v>92</v>
      </c>
      <c r="F483" s="51">
        <v>150</v>
      </c>
      <c r="G483" s="51">
        <v>5.2</v>
      </c>
      <c r="H483" s="51">
        <v>5.2</v>
      </c>
      <c r="I483" s="51">
        <v>32.1</v>
      </c>
      <c r="J483" s="51">
        <v>191</v>
      </c>
      <c r="K483" s="52">
        <v>209</v>
      </c>
      <c r="L483" s="51">
        <v>4.87</v>
      </c>
    </row>
    <row r="484" spans="1:12" ht="15" x14ac:dyDescent="0.25">
      <c r="A484" s="25"/>
      <c r="B484" s="16"/>
      <c r="C484" s="11"/>
      <c r="D484" s="7" t="s">
        <v>31</v>
      </c>
      <c r="E484" s="50" t="s">
        <v>50</v>
      </c>
      <c r="F484" s="51">
        <v>200</v>
      </c>
      <c r="G484" s="51">
        <v>0.1</v>
      </c>
      <c r="H484" s="51">
        <v>0.1</v>
      </c>
      <c r="I484" s="51">
        <v>20.399999999999999</v>
      </c>
      <c r="J484" s="51">
        <v>82</v>
      </c>
      <c r="K484" s="52">
        <v>438</v>
      </c>
      <c r="L484" s="51">
        <v>4.63</v>
      </c>
    </row>
    <row r="485" spans="1:12" ht="15" x14ac:dyDescent="0.25">
      <c r="A485" s="25"/>
      <c r="B485" s="16"/>
      <c r="C485" s="11"/>
      <c r="D485" s="7" t="s">
        <v>32</v>
      </c>
      <c r="E485" s="50" t="s">
        <v>51</v>
      </c>
      <c r="F485" s="51">
        <v>30</v>
      </c>
      <c r="G485" s="51">
        <v>2.2000000000000002</v>
      </c>
      <c r="H485" s="51">
        <v>0.2</v>
      </c>
      <c r="I485" s="51">
        <v>13.7</v>
      </c>
      <c r="J485" s="51">
        <v>64</v>
      </c>
      <c r="K485" s="52"/>
      <c r="L485" s="51">
        <v>2.7</v>
      </c>
    </row>
    <row r="486" spans="1:12" ht="15" x14ac:dyDescent="0.25">
      <c r="A486" s="25"/>
      <c r="B486" s="16"/>
      <c r="C486" s="11"/>
      <c r="D486" s="7" t="s">
        <v>33</v>
      </c>
      <c r="E486" s="50" t="s">
        <v>52</v>
      </c>
      <c r="F486" s="51">
        <v>40</v>
      </c>
      <c r="G486" s="51">
        <v>2.7</v>
      </c>
      <c r="H486" s="51">
        <v>0.4</v>
      </c>
      <c r="I486" s="51">
        <v>17</v>
      </c>
      <c r="J486" s="51">
        <v>82</v>
      </c>
      <c r="K486" s="52"/>
      <c r="L486" s="51">
        <v>2.2000000000000002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800</v>
      </c>
      <c r="G489" s="21">
        <f t="shared" ref="G489:J489" si="147">SUM(G480:G488)</f>
        <v>48.600000000000009</v>
      </c>
      <c r="H489" s="21">
        <f t="shared" si="147"/>
        <v>17.5</v>
      </c>
      <c r="I489" s="21">
        <f t="shared" si="147"/>
        <v>96.7</v>
      </c>
      <c r="J489" s="21">
        <f t="shared" si="147"/>
        <v>719</v>
      </c>
      <c r="K489" s="27"/>
      <c r="L489" s="21">
        <f t="shared" ref="L489" ca="1" si="148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:J494" si="149">SUM(G490:G493)</f>
        <v>0</v>
      </c>
      <c r="H494" s="21">
        <f t="shared" si="149"/>
        <v>0</v>
      </c>
      <c r="I494" s="21">
        <f t="shared" si="149"/>
        <v>0</v>
      </c>
      <c r="J494" s="21">
        <f t="shared" si="149"/>
        <v>0</v>
      </c>
      <c r="K494" s="27"/>
      <c r="L494" s="21">
        <f t="shared" ref="L494" ca="1" si="150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:J501" si="151">SUM(G495:G500)</f>
        <v>0</v>
      </c>
      <c r="H501" s="21">
        <f t="shared" si="151"/>
        <v>0</v>
      </c>
      <c r="I501" s="21">
        <f t="shared" si="151"/>
        <v>0</v>
      </c>
      <c r="J501" s="21">
        <f t="shared" si="151"/>
        <v>0</v>
      </c>
      <c r="K501" s="27"/>
      <c r="L501" s="21">
        <f t="shared" ref="L501" ca="1" si="152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:J508" si="153">SUM(G502:G507)</f>
        <v>0</v>
      </c>
      <c r="H508" s="21">
        <f t="shared" si="153"/>
        <v>0</v>
      </c>
      <c r="I508" s="21">
        <f t="shared" si="153"/>
        <v>0</v>
      </c>
      <c r="J508" s="21">
        <f t="shared" si="153"/>
        <v>0</v>
      </c>
      <c r="K508" s="27"/>
      <c r="L508" s="21">
        <f t="shared" ref="L508" ca="1" si="154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1300</v>
      </c>
      <c r="G509" s="34">
        <f t="shared" ref="G509:J509" si="155">G475+G479+G489+G494+G501+G508</f>
        <v>62.400000000000006</v>
      </c>
      <c r="H509" s="34">
        <f t="shared" si="155"/>
        <v>28.9</v>
      </c>
      <c r="I509" s="34">
        <f t="shared" si="155"/>
        <v>158.1</v>
      </c>
      <c r="J509" s="34">
        <f t="shared" si="155"/>
        <v>1190</v>
      </c>
      <c r="K509" s="35"/>
      <c r="L509" s="34">
        <f t="shared" ref="L509" ca="1" si="156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:J517" si="157">SUM(G510:G516)</f>
        <v>0</v>
      </c>
      <c r="H517" s="21">
        <f t="shared" si="157"/>
        <v>0</v>
      </c>
      <c r="I517" s="21">
        <f t="shared" si="157"/>
        <v>0</v>
      </c>
      <c r="J517" s="21">
        <f t="shared" si="157"/>
        <v>0</v>
      </c>
      <c r="K517" s="27"/>
      <c r="L517" s="21">
        <f t="shared" si="144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:J521" si="158">SUM(G518:G520)</f>
        <v>0</v>
      </c>
      <c r="H521" s="21">
        <f t="shared" si="158"/>
        <v>0</v>
      </c>
      <c r="I521" s="21">
        <f t="shared" si="158"/>
        <v>0</v>
      </c>
      <c r="J521" s="21">
        <f t="shared" si="158"/>
        <v>0</v>
      </c>
      <c r="K521" s="27"/>
      <c r="L521" s="21">
        <f t="shared" ref="L521" ca="1" si="159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:J531" si="160">SUM(G522:G530)</f>
        <v>0</v>
      </c>
      <c r="H531" s="21">
        <f t="shared" si="160"/>
        <v>0</v>
      </c>
      <c r="I531" s="21">
        <f t="shared" si="160"/>
        <v>0</v>
      </c>
      <c r="J531" s="21">
        <f t="shared" si="160"/>
        <v>0</v>
      </c>
      <c r="K531" s="27"/>
      <c r="L531" s="21">
        <f t="shared" ref="L531" ca="1" si="16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:J536" si="162">SUM(G532:G535)</f>
        <v>0</v>
      </c>
      <c r="H536" s="21">
        <f t="shared" si="162"/>
        <v>0</v>
      </c>
      <c r="I536" s="21">
        <f t="shared" si="162"/>
        <v>0</v>
      </c>
      <c r="J536" s="21">
        <f t="shared" si="162"/>
        <v>0</v>
      </c>
      <c r="K536" s="27"/>
      <c r="L536" s="21">
        <f t="shared" ref="L536" ca="1" si="163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:J543" si="164">SUM(G537:G542)</f>
        <v>0</v>
      </c>
      <c r="H543" s="21">
        <f t="shared" si="164"/>
        <v>0</v>
      </c>
      <c r="I543" s="21">
        <f t="shared" si="164"/>
        <v>0</v>
      </c>
      <c r="J543" s="21">
        <f t="shared" si="164"/>
        <v>0</v>
      </c>
      <c r="K543" s="27"/>
      <c r="L543" s="21">
        <f t="shared" ref="L543" ca="1" si="165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:J550" si="166">SUM(G544:G549)</f>
        <v>0</v>
      </c>
      <c r="H550" s="21">
        <f t="shared" si="166"/>
        <v>0</v>
      </c>
      <c r="I550" s="21">
        <f t="shared" si="166"/>
        <v>0</v>
      </c>
      <c r="J550" s="21">
        <f t="shared" si="166"/>
        <v>0</v>
      </c>
      <c r="K550" s="27"/>
      <c r="L550" s="21">
        <f t="shared" ref="L550" ca="1" si="167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0</v>
      </c>
      <c r="G551" s="34">
        <f t="shared" ref="G551:J551" si="168">G517+G521+G531+G536+G543+G550</f>
        <v>0</v>
      </c>
      <c r="H551" s="34">
        <f t="shared" si="168"/>
        <v>0</v>
      </c>
      <c r="I551" s="34">
        <f t="shared" si="168"/>
        <v>0</v>
      </c>
      <c r="J551" s="34">
        <f t="shared" si="168"/>
        <v>0</v>
      </c>
      <c r="K551" s="35"/>
      <c r="L551" s="34">
        <f t="shared" ref="L551" ca="1" si="169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:J559" si="170">SUM(G552:G558)</f>
        <v>0</v>
      </c>
      <c r="H559" s="21">
        <f t="shared" si="170"/>
        <v>0</v>
      </c>
      <c r="I559" s="21">
        <f t="shared" si="170"/>
        <v>0</v>
      </c>
      <c r="J559" s="21">
        <f t="shared" si="170"/>
        <v>0</v>
      </c>
      <c r="K559" s="27"/>
      <c r="L559" s="21">
        <f t="shared" ref="L559" si="171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:J563" si="172">SUM(G560:G562)</f>
        <v>0</v>
      </c>
      <c r="H563" s="21">
        <f t="shared" si="172"/>
        <v>0</v>
      </c>
      <c r="I563" s="21">
        <f t="shared" si="172"/>
        <v>0</v>
      </c>
      <c r="J563" s="21">
        <f t="shared" si="172"/>
        <v>0</v>
      </c>
      <c r="K563" s="27"/>
      <c r="L563" s="21">
        <f t="shared" ref="L563" ca="1" si="173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:J573" si="174">SUM(G564:G572)</f>
        <v>0</v>
      </c>
      <c r="H573" s="21">
        <f t="shared" si="174"/>
        <v>0</v>
      </c>
      <c r="I573" s="21">
        <f t="shared" si="174"/>
        <v>0</v>
      </c>
      <c r="J573" s="21">
        <f t="shared" si="174"/>
        <v>0</v>
      </c>
      <c r="K573" s="27"/>
      <c r="L573" s="21">
        <f t="shared" ref="L573" ca="1" si="175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:J578" si="176">SUM(G574:G577)</f>
        <v>0</v>
      </c>
      <c r="H578" s="21">
        <f t="shared" si="176"/>
        <v>0</v>
      </c>
      <c r="I578" s="21">
        <f t="shared" si="176"/>
        <v>0</v>
      </c>
      <c r="J578" s="21">
        <f t="shared" si="176"/>
        <v>0</v>
      </c>
      <c r="K578" s="27"/>
      <c r="L578" s="21">
        <f t="shared" ref="L578" ca="1" si="177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:J585" si="178">SUM(G579:G584)</f>
        <v>0</v>
      </c>
      <c r="H585" s="21">
        <f t="shared" si="178"/>
        <v>0</v>
      </c>
      <c r="I585" s="21">
        <f t="shared" si="178"/>
        <v>0</v>
      </c>
      <c r="J585" s="21">
        <f t="shared" si="178"/>
        <v>0</v>
      </c>
      <c r="K585" s="27"/>
      <c r="L585" s="21">
        <f t="shared" ref="L585" ca="1" si="179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:J592" si="180">SUM(G586:G591)</f>
        <v>0</v>
      </c>
      <c r="H592" s="21">
        <f t="shared" si="180"/>
        <v>0</v>
      </c>
      <c r="I592" s="21">
        <f t="shared" si="180"/>
        <v>0</v>
      </c>
      <c r="J592" s="21">
        <f t="shared" si="180"/>
        <v>0</v>
      </c>
      <c r="K592" s="27"/>
      <c r="L592" s="21">
        <f t="shared" ref="L592" ca="1" si="181">SUM(L586:L594)</f>
        <v>0</v>
      </c>
    </row>
    <row r="593" spans="1:12" ht="15.75" thickBot="1" x14ac:dyDescent="0.25">
      <c r="A593" s="37">
        <f>A552</f>
        <v>2</v>
      </c>
      <c r="B593" s="38">
        <f>B552</f>
        <v>7</v>
      </c>
      <c r="C593" s="61" t="s">
        <v>4</v>
      </c>
      <c r="D593" s="62"/>
      <c r="E593" s="39"/>
      <c r="F593" s="40">
        <f>F559+F563+F573+F578+F585+F592</f>
        <v>0</v>
      </c>
      <c r="G593" s="40">
        <f t="shared" ref="G593:J593" si="182">G559+G563+G573+G578+G585+G592</f>
        <v>0</v>
      </c>
      <c r="H593" s="40">
        <f t="shared" si="182"/>
        <v>0</v>
      </c>
      <c r="I593" s="40">
        <f t="shared" si="182"/>
        <v>0</v>
      </c>
      <c r="J593" s="40">
        <f t="shared" si="182"/>
        <v>0</v>
      </c>
      <c r="K593" s="41"/>
      <c r="L593" s="34">
        <f ca="1">L559+L563+L573+L578+L585+L592</f>
        <v>0</v>
      </c>
    </row>
    <row r="594" spans="1:12" ht="13.5" thickBot="1" x14ac:dyDescent="0.25">
      <c r="A594" s="29"/>
      <c r="B594" s="30"/>
      <c r="C594" s="58" t="s">
        <v>5</v>
      </c>
      <c r="D594" s="58"/>
      <c r="E594" s="5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1370.5</v>
      </c>
      <c r="G594" s="42">
        <f t="shared" ref="G594:L594" si="183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38.39</v>
      </c>
      <c r="H594" s="42">
        <f t="shared" si="183"/>
        <v>32.309999999999995</v>
      </c>
      <c r="I594" s="42">
        <f t="shared" si="183"/>
        <v>152.27000000000001</v>
      </c>
      <c r="J594" s="42">
        <f t="shared" si="183"/>
        <v>1244</v>
      </c>
      <c r="K594" s="42"/>
      <c r="L594" s="42" t="e">
        <f t="shared" ca="1" si="183"/>
        <v>#DIV/0!</v>
      </c>
    </row>
  </sheetData>
  <sheetProtection sheet="1" objects="1" scenarios="1"/>
  <mergeCells count="18">
    <mergeCell ref="C131:D131"/>
    <mergeCell ref="C1:E1"/>
    <mergeCell ref="H1:K1"/>
    <mergeCell ref="H2:K2"/>
    <mergeCell ref="C47:D47"/>
    <mergeCell ref="C89:D89"/>
    <mergeCell ref="C594:E594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Черемишевская ООШ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2023-12-14T13:24:26Z</dcterms:modified>
</cp:coreProperties>
</file>